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3 рік\сайт\"/>
    </mc:Choice>
  </mc:AlternateContent>
  <bookViews>
    <workbookView xWindow="0" yWindow="0" windowWidth="28800" windowHeight="12015" tabRatio="774"/>
  </bookViews>
  <sheets>
    <sheet name="2023" sheetId="22" r:id="rId1"/>
  </sheets>
  <definedNames>
    <definedName name="_xlnm.Print_Titles" localSheetId="0">'2023'!$3:$5</definedName>
    <definedName name="_xlnm.Print_Area" localSheetId="0">'2023'!$A$1:$Y$113</definedName>
  </definedNames>
  <calcPr calcId="152511"/>
</workbook>
</file>

<file path=xl/calcChain.xml><?xml version="1.0" encoding="utf-8"?>
<calcChain xmlns="http://schemas.openxmlformats.org/spreadsheetml/2006/main">
  <c r="S91" i="22" l="1"/>
  <c r="S90" i="22"/>
  <c r="S89" i="22"/>
  <c r="S88" i="22"/>
  <c r="S87" i="22"/>
  <c r="S85" i="22"/>
  <c r="S84" i="22"/>
  <c r="S82" i="22"/>
  <c r="S79" i="22"/>
  <c r="S49" i="22"/>
  <c r="S48" i="22"/>
  <c r="S47" i="22"/>
  <c r="S46" i="22"/>
  <c r="S45" i="22"/>
  <c r="S44" i="22"/>
  <c r="S43" i="22"/>
  <c r="S42" i="22"/>
  <c r="S41" i="22"/>
  <c r="S40" i="22"/>
  <c r="S39" i="22"/>
  <c r="S38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1" i="22"/>
  <c r="S20" i="22"/>
  <c r="S19" i="22"/>
  <c r="S17" i="22"/>
  <c r="S16" i="22"/>
  <c r="S13" i="22"/>
  <c r="S12" i="22"/>
  <c r="S11" i="22"/>
  <c r="S10" i="22"/>
  <c r="S8" i="22"/>
  <c r="S7" i="22"/>
  <c r="N96" i="22"/>
  <c r="N95" i="22"/>
  <c r="N86" i="22"/>
  <c r="N78" i="22"/>
  <c r="N92" i="22" s="1"/>
  <c r="N73" i="22"/>
  <c r="N71" i="22"/>
  <c r="N105" i="22" s="1"/>
  <c r="N70" i="22"/>
  <c r="N104" i="22" s="1"/>
  <c r="N62" i="22"/>
  <c r="N74" i="22" s="1"/>
  <c r="N108" i="22" s="1"/>
  <c r="N37" i="22"/>
  <c r="N22" i="22"/>
  <c r="N18" i="22"/>
  <c r="N15" i="22"/>
  <c r="N9" i="22"/>
  <c r="N14" i="22" l="1"/>
  <c r="N50" i="22" s="1"/>
  <c r="N72" i="22"/>
  <c r="N68" i="22" s="1"/>
  <c r="N107" i="22"/>
  <c r="N106" i="22" s="1"/>
  <c r="N103" i="22" s="1"/>
  <c r="N99" i="22"/>
  <c r="M96" i="22"/>
  <c r="M95" i="22" s="1"/>
  <c r="M86" i="22"/>
  <c r="M78" i="22"/>
  <c r="M92" i="22" s="1"/>
  <c r="M73" i="22"/>
  <c r="M71" i="22"/>
  <c r="M105" i="22" s="1"/>
  <c r="M70" i="22"/>
  <c r="M104" i="22" s="1"/>
  <c r="M62" i="22"/>
  <c r="M74" i="22" s="1"/>
  <c r="M37" i="22"/>
  <c r="M22" i="22"/>
  <c r="M18" i="22"/>
  <c r="M15" i="22"/>
  <c r="M9" i="22"/>
  <c r="M72" i="22" l="1"/>
  <c r="M68" i="22" s="1"/>
  <c r="M14" i="22"/>
  <c r="M50" i="22" s="1"/>
  <c r="N101" i="22"/>
  <c r="N110" i="22" s="1"/>
  <c r="M107" i="22"/>
  <c r="N76" i="22"/>
  <c r="M108" i="22"/>
  <c r="M99" i="22"/>
  <c r="P62" i="22"/>
  <c r="M106" i="22" l="1"/>
  <c r="M103" i="22" s="1"/>
  <c r="M101" i="22"/>
  <c r="M110" i="22" s="1"/>
  <c r="M76" i="22"/>
  <c r="O62" i="22"/>
  <c r="O74" i="22" s="1"/>
  <c r="S61" i="22"/>
  <c r="S57" i="22"/>
  <c r="S56" i="22"/>
  <c r="S55" i="22"/>
  <c r="F55" i="22" l="1"/>
  <c r="F56" i="22"/>
  <c r="F57" i="22"/>
  <c r="P73" i="22"/>
  <c r="O73" i="22"/>
  <c r="L73" i="22"/>
  <c r="K73" i="22"/>
  <c r="J73" i="22"/>
  <c r="I73" i="22"/>
  <c r="H73" i="22"/>
  <c r="G73" i="22"/>
  <c r="P71" i="22"/>
  <c r="O71" i="22"/>
  <c r="L71" i="22"/>
  <c r="K71" i="22"/>
  <c r="J71" i="22"/>
  <c r="I71" i="22"/>
  <c r="H71" i="22"/>
  <c r="G71" i="22"/>
  <c r="P70" i="22"/>
  <c r="O70" i="22"/>
  <c r="L70" i="22"/>
  <c r="K70" i="22"/>
  <c r="J70" i="22"/>
  <c r="I70" i="22"/>
  <c r="H70" i="22"/>
  <c r="G70" i="22"/>
  <c r="F61" i="22"/>
  <c r="V61" i="22" s="1"/>
  <c r="X56" i="22" l="1"/>
  <c r="U56" i="22"/>
  <c r="Q56" i="22"/>
  <c r="R56" i="22"/>
  <c r="V56" i="22"/>
  <c r="X55" i="22"/>
  <c r="U55" i="22"/>
  <c r="V55" i="22"/>
  <c r="Q55" i="22"/>
  <c r="R55" i="22"/>
  <c r="T55" i="22"/>
  <c r="T56" i="22"/>
  <c r="X57" i="22"/>
  <c r="R57" i="22"/>
  <c r="U57" i="22"/>
  <c r="T57" i="22"/>
  <c r="V57" i="22"/>
  <c r="Q57" i="22"/>
  <c r="T61" i="22"/>
  <c r="U61" i="22"/>
  <c r="X61" i="22"/>
  <c r="Q61" i="22"/>
  <c r="R61" i="22"/>
  <c r="W71" i="22"/>
  <c r="L96" i="22" l="1"/>
  <c r="L107" i="22" s="1"/>
  <c r="L95" i="22"/>
  <c r="L86" i="22"/>
  <c r="L78" i="22"/>
  <c r="L92" i="22" s="1"/>
  <c r="L99" i="22" s="1"/>
  <c r="L105" i="22"/>
  <c r="L104" i="22"/>
  <c r="L62" i="22"/>
  <c r="L74" i="22" s="1"/>
  <c r="L72" i="22" s="1"/>
  <c r="L37" i="22"/>
  <c r="L22" i="22"/>
  <c r="L18" i="22"/>
  <c r="L15" i="22"/>
  <c r="L9" i="22"/>
  <c r="L14" i="22" l="1"/>
  <c r="L50" i="22" s="1"/>
  <c r="L108" i="22"/>
  <c r="L106" i="22" s="1"/>
  <c r="L103" i="22" s="1"/>
  <c r="L68" i="22"/>
  <c r="P86" i="22"/>
  <c r="W86" i="22"/>
  <c r="L101" i="22" l="1"/>
  <c r="L76" i="22"/>
  <c r="L110" i="22"/>
  <c r="P74" i="22"/>
  <c r="P72" i="22" s="1"/>
  <c r="O72" i="22"/>
  <c r="S67" i="22" l="1"/>
  <c r="E62" i="22"/>
  <c r="E74" i="22" s="1"/>
  <c r="D62" i="22"/>
  <c r="F67" i="22"/>
  <c r="W18" i="22"/>
  <c r="T67" i="22" l="1"/>
  <c r="U67" i="22"/>
  <c r="R67" i="22"/>
  <c r="Q67" i="22"/>
  <c r="X67" i="22"/>
  <c r="V67" i="22"/>
  <c r="S86" i="22" l="1"/>
  <c r="K96" i="22"/>
  <c r="K95" i="22" s="1"/>
  <c r="K86" i="22"/>
  <c r="K78" i="22"/>
  <c r="K92" i="22" s="1"/>
  <c r="K105" i="22"/>
  <c r="K104" i="22"/>
  <c r="K62" i="22"/>
  <c r="K74" i="22" s="1"/>
  <c r="K72" i="22" s="1"/>
  <c r="K37" i="22"/>
  <c r="K22" i="22"/>
  <c r="K18" i="22"/>
  <c r="K15" i="22"/>
  <c r="K9" i="22"/>
  <c r="K108" i="22" l="1"/>
  <c r="K68" i="22"/>
  <c r="K14" i="22"/>
  <c r="K50" i="22" s="1"/>
  <c r="K107" i="22"/>
  <c r="K99" i="22"/>
  <c r="D15" i="22"/>
  <c r="W15" i="22"/>
  <c r="W14" i="22" s="1"/>
  <c r="P15" i="22"/>
  <c r="O15" i="22"/>
  <c r="J15" i="22"/>
  <c r="I15" i="22"/>
  <c r="H15" i="22"/>
  <c r="G15" i="22"/>
  <c r="E15" i="22"/>
  <c r="S15" i="22" s="1"/>
  <c r="K76" i="22" l="1"/>
  <c r="K106" i="22"/>
  <c r="K103" i="22" s="1"/>
  <c r="K101" i="22"/>
  <c r="K110" i="22" s="1"/>
  <c r="F15" i="22"/>
  <c r="Y15" i="22" s="1"/>
  <c r="U15" i="22" l="1"/>
  <c r="X15" i="22"/>
  <c r="Q15" i="22"/>
  <c r="R15" i="22"/>
  <c r="V15" i="22"/>
  <c r="T15" i="22"/>
  <c r="F54" i="22" l="1"/>
  <c r="Y54" i="22" s="1"/>
  <c r="S53" i="22"/>
  <c r="S54" i="22"/>
  <c r="S71" i="22" s="1"/>
  <c r="E71" i="22"/>
  <c r="X54" i="22" l="1"/>
  <c r="U54" i="22"/>
  <c r="V54" i="22"/>
  <c r="R54" i="22"/>
  <c r="Q54" i="22"/>
  <c r="T54" i="22"/>
  <c r="J105" i="22"/>
  <c r="J96" i="22"/>
  <c r="J95" i="22" s="1"/>
  <c r="J86" i="22"/>
  <c r="J78" i="22"/>
  <c r="J92" i="22" s="1"/>
  <c r="J104" i="22"/>
  <c r="J62" i="22"/>
  <c r="J37" i="22"/>
  <c r="J22" i="22"/>
  <c r="J18" i="22"/>
  <c r="J14" i="22" s="1"/>
  <c r="J9" i="22"/>
  <c r="J99" i="22" l="1"/>
  <c r="J74" i="22"/>
  <c r="J72" i="22" s="1"/>
  <c r="J107" i="22"/>
  <c r="J50" i="22"/>
  <c r="J68" i="22"/>
  <c r="J108" i="22" l="1"/>
  <c r="J106" i="22" s="1"/>
  <c r="J103" i="22" s="1"/>
  <c r="J76" i="22"/>
  <c r="J101" i="22"/>
  <c r="I105" i="22"/>
  <c r="I96" i="22"/>
  <c r="I95" i="22" s="1"/>
  <c r="I86" i="22"/>
  <c r="I78" i="22"/>
  <c r="I92" i="22" s="1"/>
  <c r="I104" i="22"/>
  <c r="I62" i="22"/>
  <c r="I37" i="22"/>
  <c r="I22" i="22"/>
  <c r="I18" i="22"/>
  <c r="I14" i="22" s="1"/>
  <c r="I9" i="22"/>
  <c r="I74" i="22" l="1"/>
  <c r="I72" i="22" s="1"/>
  <c r="I68" i="22" s="1"/>
  <c r="J110" i="22"/>
  <c r="I99" i="22"/>
  <c r="I107" i="22"/>
  <c r="I50" i="22"/>
  <c r="F7" i="22"/>
  <c r="T7" i="22" s="1"/>
  <c r="AB7" i="22"/>
  <c r="AC7" i="22"/>
  <c r="A8" i="22"/>
  <c r="F8" i="22"/>
  <c r="T8" i="22" s="1"/>
  <c r="AB8" i="22"/>
  <c r="AC8" i="22" s="1"/>
  <c r="D9" i="22"/>
  <c r="E9" i="22"/>
  <c r="S9" i="22" s="1"/>
  <c r="G9" i="22"/>
  <c r="H9" i="22"/>
  <c r="O9" i="22"/>
  <c r="P9" i="22"/>
  <c r="W9" i="22"/>
  <c r="F10" i="22"/>
  <c r="Q10" i="22" s="1"/>
  <c r="F11" i="22"/>
  <c r="F12" i="22"/>
  <c r="R12" i="22" s="1"/>
  <c r="F13" i="22"/>
  <c r="U13" i="22" s="1"/>
  <c r="F16" i="22"/>
  <c r="Z16" i="22"/>
  <c r="F17" i="22"/>
  <c r="U17" i="22" s="1"/>
  <c r="D18" i="22"/>
  <c r="D14" i="22" s="1"/>
  <c r="E18" i="22"/>
  <c r="S18" i="22" s="1"/>
  <c r="G18" i="22"/>
  <c r="G14" i="22" s="1"/>
  <c r="H18" i="22"/>
  <c r="H14" i="22" s="1"/>
  <c r="O18" i="22"/>
  <c r="O14" i="22" s="1"/>
  <c r="P18" i="22"/>
  <c r="P14" i="22" s="1"/>
  <c r="F19" i="22"/>
  <c r="F20" i="22"/>
  <c r="V20" i="22" s="1"/>
  <c r="F21" i="22"/>
  <c r="Q21" i="22" s="1"/>
  <c r="D22" i="22"/>
  <c r="E22" i="22"/>
  <c r="S22" i="22" s="1"/>
  <c r="G22" i="22"/>
  <c r="H22" i="22"/>
  <c r="O22" i="22"/>
  <c r="P22" i="22"/>
  <c r="W22" i="22"/>
  <c r="Z22" i="22"/>
  <c r="F23" i="22"/>
  <c r="Q23" i="22" s="1"/>
  <c r="F24" i="22"/>
  <c r="T24" i="22" s="1"/>
  <c r="F25" i="22"/>
  <c r="Q25" i="22" s="1"/>
  <c r="F26" i="22"/>
  <c r="R26" i="22" s="1"/>
  <c r="F27" i="22"/>
  <c r="T27" i="22" s="1"/>
  <c r="F28" i="22"/>
  <c r="V28" i="22" s="1"/>
  <c r="A29" i="22"/>
  <c r="A30" i="22" s="1"/>
  <c r="A31" i="22" s="1"/>
  <c r="A32" i="22" s="1"/>
  <c r="A33" i="22" s="1"/>
  <c r="A34" i="22" s="1"/>
  <c r="F29" i="22"/>
  <c r="R29" i="22" s="1"/>
  <c r="F30" i="22"/>
  <c r="F31" i="22"/>
  <c r="Q31" i="22" s="1"/>
  <c r="F32" i="22"/>
  <c r="T32" i="22" s="1"/>
  <c r="F33" i="22"/>
  <c r="U33" i="22" s="1"/>
  <c r="F34" i="22"/>
  <c r="Q34" i="22" s="1"/>
  <c r="F36" i="22"/>
  <c r="V36" i="22" s="1"/>
  <c r="D37" i="22"/>
  <c r="E37" i="22"/>
  <c r="S37" i="22" s="1"/>
  <c r="G37" i="22"/>
  <c r="H37" i="22"/>
  <c r="O37" i="22"/>
  <c r="P37" i="22"/>
  <c r="W37" i="22"/>
  <c r="F38" i="22"/>
  <c r="Q38" i="22" s="1"/>
  <c r="F39" i="22"/>
  <c r="Y39" i="22" s="1"/>
  <c r="Z39" i="22" s="1"/>
  <c r="F40" i="22"/>
  <c r="X40" i="22" s="1"/>
  <c r="F41" i="22"/>
  <c r="Q41" i="22" s="1"/>
  <c r="F42" i="22"/>
  <c r="U42" i="22" s="1"/>
  <c r="A43" i="22"/>
  <c r="A44" i="22" s="1"/>
  <c r="A45" i="22" s="1"/>
  <c r="A46" i="22" s="1"/>
  <c r="A47" i="22" s="1"/>
  <c r="A48" i="22" s="1"/>
  <c r="A49" i="22" s="1"/>
  <c r="F43" i="22"/>
  <c r="Y43" i="22" s="1"/>
  <c r="Z43" i="22" s="1"/>
  <c r="F44" i="22"/>
  <c r="F45" i="22"/>
  <c r="X45" i="22" s="1"/>
  <c r="F46" i="22"/>
  <c r="Q46" i="22" s="1"/>
  <c r="F47" i="22"/>
  <c r="U47" i="22" s="1"/>
  <c r="F48" i="22"/>
  <c r="F49" i="22"/>
  <c r="V49" i="22" s="1"/>
  <c r="AD50" i="22"/>
  <c r="F51" i="22"/>
  <c r="S51" i="22"/>
  <c r="A52" i="22"/>
  <c r="A53" i="22" s="1"/>
  <c r="F52" i="22"/>
  <c r="R52" i="22" s="1"/>
  <c r="S52" i="22"/>
  <c r="S73" i="22" s="1"/>
  <c r="F53" i="22"/>
  <c r="S105" i="22"/>
  <c r="F58" i="22"/>
  <c r="Q58" i="22" s="1"/>
  <c r="S58" i="22"/>
  <c r="F59" i="22"/>
  <c r="S59" i="22"/>
  <c r="F60" i="22"/>
  <c r="V60" i="22" s="1"/>
  <c r="S60" i="22"/>
  <c r="D74" i="22"/>
  <c r="D108" i="22" s="1"/>
  <c r="E108" i="22"/>
  <c r="G62" i="22"/>
  <c r="G74" i="22" s="1"/>
  <c r="G72" i="22" s="1"/>
  <c r="H62" i="22"/>
  <c r="P108" i="22"/>
  <c r="W62" i="22"/>
  <c r="W74" i="22" s="1"/>
  <c r="W108" i="22" s="1"/>
  <c r="F63" i="22"/>
  <c r="S63" i="22"/>
  <c r="F64" i="22"/>
  <c r="X64" i="22" s="1"/>
  <c r="S64" i="22"/>
  <c r="F65" i="22"/>
  <c r="S65" i="22"/>
  <c r="F66" i="22"/>
  <c r="Y66" i="22" s="1"/>
  <c r="S66" i="22"/>
  <c r="D70" i="22"/>
  <c r="D104" i="22" s="1"/>
  <c r="E70" i="22"/>
  <c r="E104" i="22" s="1"/>
  <c r="G104" i="22"/>
  <c r="H104" i="22"/>
  <c r="O104" i="22"/>
  <c r="P104" i="22"/>
  <c r="D71" i="22"/>
  <c r="D105" i="22" s="1"/>
  <c r="H105" i="22"/>
  <c r="O105" i="22"/>
  <c r="P105" i="22"/>
  <c r="W105" i="22"/>
  <c r="D73" i="22"/>
  <c r="E73" i="22"/>
  <c r="W73" i="22"/>
  <c r="D78" i="22"/>
  <c r="D92" i="22" s="1"/>
  <c r="G78" i="22"/>
  <c r="H78" i="22"/>
  <c r="H92" i="22" s="1"/>
  <c r="O78" i="22"/>
  <c r="O92" i="22" s="1"/>
  <c r="P78" i="22"/>
  <c r="P92" i="22" s="1"/>
  <c r="W78" i="22"/>
  <c r="W92" i="22" s="1"/>
  <c r="F79" i="22"/>
  <c r="S78" i="22"/>
  <c r="F80" i="22"/>
  <c r="Q80" i="22" s="1"/>
  <c r="F81" i="22"/>
  <c r="X81" i="22" s="1"/>
  <c r="F82" i="22"/>
  <c r="T82" i="22" s="1"/>
  <c r="F83" i="22"/>
  <c r="Q83" i="22" s="1"/>
  <c r="F84" i="22"/>
  <c r="X84" i="22" s="1"/>
  <c r="A85" i="22"/>
  <c r="A86" i="22" s="1"/>
  <c r="F85" i="22"/>
  <c r="U85" i="22" s="1"/>
  <c r="D86" i="22"/>
  <c r="E86" i="22"/>
  <c r="G86" i="22"/>
  <c r="H86" i="22"/>
  <c r="O86" i="22"/>
  <c r="F87" i="22"/>
  <c r="T87" i="22" s="1"/>
  <c r="F88" i="22"/>
  <c r="F89" i="22"/>
  <c r="F90" i="22"/>
  <c r="V90" i="22" s="1"/>
  <c r="F91" i="22"/>
  <c r="Q91" i="22" s="1"/>
  <c r="F93" i="22"/>
  <c r="R93" i="22" s="1"/>
  <c r="S93" i="22"/>
  <c r="S96" i="22" s="1"/>
  <c r="S95" i="22" s="1"/>
  <c r="D96" i="22"/>
  <c r="D95" i="22" s="1"/>
  <c r="E96" i="22"/>
  <c r="E95" i="22" s="1"/>
  <c r="G96" i="22"/>
  <c r="G95" i="22" s="1"/>
  <c r="H96" i="22"/>
  <c r="H95" i="22" s="1"/>
  <c r="O96" i="22"/>
  <c r="O95" i="22" s="1"/>
  <c r="P96" i="22"/>
  <c r="P95" i="22" s="1"/>
  <c r="W96" i="22"/>
  <c r="W95" i="22" s="1"/>
  <c r="F97" i="22"/>
  <c r="Q97" i="22" s="1"/>
  <c r="W104" i="22"/>
  <c r="F35" i="22"/>
  <c r="T30" i="22" l="1"/>
  <c r="Y30" i="22"/>
  <c r="T16" i="22"/>
  <c r="X16" i="22"/>
  <c r="X44" i="22"/>
  <c r="Y44" i="22"/>
  <c r="O50" i="22"/>
  <c r="H74" i="22"/>
  <c r="H72" i="22" s="1"/>
  <c r="H68" i="22" s="1"/>
  <c r="I76" i="22"/>
  <c r="I108" i="22"/>
  <c r="I106" i="22" s="1"/>
  <c r="I103" i="22" s="1"/>
  <c r="S70" i="22"/>
  <c r="S104" i="22" s="1"/>
  <c r="P50" i="22"/>
  <c r="P101" i="22" s="1"/>
  <c r="D107" i="22"/>
  <c r="V35" i="22"/>
  <c r="R35" i="22"/>
  <c r="U35" i="22"/>
  <c r="G107" i="22"/>
  <c r="Q88" i="22"/>
  <c r="U88" i="22"/>
  <c r="V88" i="22"/>
  <c r="R88" i="22"/>
  <c r="T51" i="22"/>
  <c r="A54" i="22"/>
  <c r="A55" i="22" s="1"/>
  <c r="A56" i="22" s="1"/>
  <c r="A57" i="22" s="1"/>
  <c r="A58" i="22" s="1"/>
  <c r="A59" i="22" s="1"/>
  <c r="A60" i="22" s="1"/>
  <c r="A61" i="22" s="1"/>
  <c r="A62" i="22" s="1"/>
  <c r="U19" i="22"/>
  <c r="Y19" i="22"/>
  <c r="Q89" i="22"/>
  <c r="R89" i="22"/>
  <c r="Y89" i="22"/>
  <c r="Q49" i="22"/>
  <c r="E14" i="22"/>
  <c r="S14" i="22" s="1"/>
  <c r="T65" i="22"/>
  <c r="Y65" i="22"/>
  <c r="U11" i="22"/>
  <c r="R11" i="22"/>
  <c r="T53" i="22"/>
  <c r="X53" i="22"/>
  <c r="S62" i="22"/>
  <c r="Q44" i="22"/>
  <c r="Q30" i="22"/>
  <c r="Q29" i="22"/>
  <c r="AB27" i="22"/>
  <c r="T11" i="22"/>
  <c r="Q11" i="22"/>
  <c r="Q13" i="22"/>
  <c r="Q8" i="22"/>
  <c r="Q39" i="22"/>
  <c r="Q33" i="22"/>
  <c r="W50" i="22"/>
  <c r="AB48" i="22" s="1"/>
  <c r="R40" i="22"/>
  <c r="R43" i="22"/>
  <c r="Q40" i="22"/>
  <c r="Q36" i="22"/>
  <c r="T85" i="22"/>
  <c r="Y90" i="22"/>
  <c r="Q90" i="22"/>
  <c r="Q84" i="22"/>
  <c r="R30" i="22"/>
  <c r="I101" i="22"/>
  <c r="H50" i="22"/>
  <c r="T66" i="22"/>
  <c r="T59" i="22"/>
  <c r="U58" i="22"/>
  <c r="O107" i="22"/>
  <c r="Q66" i="22"/>
  <c r="R60" i="22"/>
  <c r="V34" i="22"/>
  <c r="X33" i="22"/>
  <c r="Q32" i="22"/>
  <c r="X31" i="22"/>
  <c r="Y27" i="22"/>
  <c r="X27" i="22"/>
  <c r="U27" i="22"/>
  <c r="R27" i="22"/>
  <c r="Q27" i="22"/>
  <c r="Q26" i="22"/>
  <c r="R24" i="22"/>
  <c r="Q24" i="22"/>
  <c r="F18" i="22"/>
  <c r="U18" i="22" s="1"/>
  <c r="Q19" i="22"/>
  <c r="F9" i="22"/>
  <c r="V9" i="22" s="1"/>
  <c r="Y11" i="22"/>
  <c r="R7" i="22"/>
  <c r="AA62" i="22"/>
  <c r="W72" i="22"/>
  <c r="W68" i="22" s="1"/>
  <c r="T81" i="22"/>
  <c r="R66" i="22"/>
  <c r="Q64" i="22"/>
  <c r="Y58" i="22"/>
  <c r="Q52" i="22"/>
  <c r="V29" i="22"/>
  <c r="Y33" i="22"/>
  <c r="R32" i="22"/>
  <c r="X30" i="22"/>
  <c r="F22" i="22"/>
  <c r="U22" i="22" s="1"/>
  <c r="Y17" i="22"/>
  <c r="X17" i="22"/>
  <c r="R17" i="22"/>
  <c r="R16" i="22"/>
  <c r="Q17" i="22"/>
  <c r="Q16" i="22"/>
  <c r="X12" i="22"/>
  <c r="Y13" i="22"/>
  <c r="X13" i="22"/>
  <c r="Q12" i="22"/>
  <c r="R8" i="22"/>
  <c r="Q7" i="22"/>
  <c r="Y8" i="22"/>
  <c r="V8" i="22"/>
  <c r="Q82" i="22"/>
  <c r="Y20" i="22"/>
  <c r="X19" i="22"/>
  <c r="V33" i="22"/>
  <c r="X20" i="22"/>
  <c r="V19" i="22"/>
  <c r="V13" i="22"/>
  <c r="Y7" i="22"/>
  <c r="T33" i="22"/>
  <c r="Y32" i="22"/>
  <c r="Z32" i="22" s="1"/>
  <c r="X21" i="22"/>
  <c r="T19" i="22"/>
  <c r="T13" i="22"/>
  <c r="X7" i="22"/>
  <c r="X66" i="22"/>
  <c r="X32" i="22"/>
  <c r="V27" i="22"/>
  <c r="X26" i="22"/>
  <c r="Y24" i="22"/>
  <c r="T21" i="22"/>
  <c r="R20" i="22"/>
  <c r="V17" i="22"/>
  <c r="V7" i="22"/>
  <c r="V66" i="22"/>
  <c r="R33" i="22"/>
  <c r="X29" i="22"/>
  <c r="X24" i="22"/>
  <c r="Q20" i="22"/>
  <c r="R19" i="22"/>
  <c r="T17" i="22"/>
  <c r="Y16" i="22"/>
  <c r="R13" i="22"/>
  <c r="X8" i="22"/>
  <c r="F71" i="22"/>
  <c r="D50" i="22"/>
  <c r="D101" i="22" s="1"/>
  <c r="V25" i="22"/>
  <c r="V10" i="22"/>
  <c r="V31" i="22"/>
  <c r="U25" i="22"/>
  <c r="V12" i="22"/>
  <c r="U10" i="22"/>
  <c r="U31" i="22"/>
  <c r="U29" i="22"/>
  <c r="U26" i="22"/>
  <c r="T25" i="22"/>
  <c r="T23" i="22"/>
  <c r="T10" i="22"/>
  <c r="T26" i="22"/>
  <c r="V24" i="22"/>
  <c r="U20" i="22"/>
  <c r="Y34" i="22"/>
  <c r="R34" i="22"/>
  <c r="U32" i="22"/>
  <c r="U30" i="22"/>
  <c r="Y28" i="22"/>
  <c r="Z28" i="22" s="1"/>
  <c r="R28" i="22"/>
  <c r="Y25" i="22"/>
  <c r="Z25" i="22" s="1"/>
  <c r="R25" i="22"/>
  <c r="U24" i="22"/>
  <c r="Y23" i="22"/>
  <c r="R23" i="22"/>
  <c r="T20" i="22"/>
  <c r="U16" i="22"/>
  <c r="F14" i="22"/>
  <c r="V11" i="22"/>
  <c r="Y10" i="22"/>
  <c r="R10" i="22"/>
  <c r="U8" i="22"/>
  <c r="U7" i="22"/>
  <c r="V23" i="22"/>
  <c r="U34" i="22"/>
  <c r="U28" i="22"/>
  <c r="V26" i="22"/>
  <c r="U23" i="22"/>
  <c r="AA22" i="22"/>
  <c r="T34" i="22"/>
  <c r="T28" i="22"/>
  <c r="AB25" i="22"/>
  <c r="U12" i="22"/>
  <c r="V32" i="22"/>
  <c r="T31" i="22"/>
  <c r="V30" i="22"/>
  <c r="T29" i="22"/>
  <c r="V16" i="22"/>
  <c r="T12" i="22"/>
  <c r="X11" i="22"/>
  <c r="X34" i="22"/>
  <c r="Y31" i="22"/>
  <c r="Y29" i="22"/>
  <c r="X28" i="22"/>
  <c r="Q28" i="22"/>
  <c r="Y26" i="22"/>
  <c r="X25" i="22"/>
  <c r="X23" i="22"/>
  <c r="AA16" i="22"/>
  <c r="Y12" i="22"/>
  <c r="X10" i="22"/>
  <c r="X90" i="22"/>
  <c r="F78" i="22"/>
  <c r="X78" i="22" s="1"/>
  <c r="X58" i="22"/>
  <c r="X38" i="22"/>
  <c r="T90" i="22"/>
  <c r="U65" i="22"/>
  <c r="T49" i="22"/>
  <c r="U48" i="22"/>
  <c r="R47" i="22"/>
  <c r="X42" i="22"/>
  <c r="V40" i="22"/>
  <c r="R38" i="22"/>
  <c r="R90" i="22"/>
  <c r="Q87" i="22"/>
  <c r="F86" i="22"/>
  <c r="V86" i="22" s="1"/>
  <c r="R82" i="22"/>
  <c r="R64" i="22"/>
  <c r="R58" i="22"/>
  <c r="Q51" i="22"/>
  <c r="Y47" i="22"/>
  <c r="Q47" i="22"/>
  <c r="Q45" i="22"/>
  <c r="T40" i="22"/>
  <c r="R39" i="22"/>
  <c r="R36" i="22"/>
  <c r="X47" i="22"/>
  <c r="V47" i="22"/>
  <c r="X87" i="22"/>
  <c r="Y64" i="22"/>
  <c r="X49" i="22"/>
  <c r="T47" i="22"/>
  <c r="Y36" i="22"/>
  <c r="Q81" i="22"/>
  <c r="U79" i="22"/>
  <c r="V64" i="22"/>
  <c r="U63" i="22"/>
  <c r="Q60" i="22"/>
  <c r="V58" i="22"/>
  <c r="Q53" i="22"/>
  <c r="U49" i="22"/>
  <c r="Q48" i="22"/>
  <c r="Y40" i="22"/>
  <c r="V39" i="22"/>
  <c r="D99" i="22"/>
  <c r="E72" i="22"/>
  <c r="E68" i="22" s="1"/>
  <c r="G92" i="22"/>
  <c r="G99" i="22" s="1"/>
  <c r="X79" i="22"/>
  <c r="U59" i="22"/>
  <c r="X51" i="22"/>
  <c r="Y82" i="22"/>
  <c r="T93" i="22"/>
  <c r="V45" i="22"/>
  <c r="V44" i="22"/>
  <c r="U43" i="22"/>
  <c r="T58" i="22"/>
  <c r="T45" i="22"/>
  <c r="U44" i="22"/>
  <c r="X43" i="22"/>
  <c r="R42" i="22"/>
  <c r="T38" i="22"/>
  <c r="G105" i="22"/>
  <c r="F105" i="22" s="1"/>
  <c r="T88" i="22"/>
  <c r="R79" i="22"/>
  <c r="T63" i="22"/>
  <c r="O68" i="22"/>
  <c r="R51" i="22"/>
  <c r="U46" i="22"/>
  <c r="R45" i="22"/>
  <c r="V43" i="22"/>
  <c r="Y42" i="22"/>
  <c r="Q42" i="22"/>
  <c r="Y38" i="22"/>
  <c r="Z38" i="22" s="1"/>
  <c r="V42" i="22"/>
  <c r="T35" i="22"/>
  <c r="Q93" i="22"/>
  <c r="T89" i="22"/>
  <c r="Y79" i="22"/>
  <c r="P68" i="22"/>
  <c r="F70" i="22"/>
  <c r="R70" i="22" s="1"/>
  <c r="Q43" i="22"/>
  <c r="T42" i="22"/>
  <c r="F95" i="22"/>
  <c r="X95" i="22" s="1"/>
  <c r="X48" i="22"/>
  <c r="V38" i="22"/>
  <c r="W107" i="22"/>
  <c r="W106" i="22" s="1"/>
  <c r="W103" i="22" s="1"/>
  <c r="U41" i="22"/>
  <c r="U91" i="22"/>
  <c r="T79" i="22"/>
  <c r="T48" i="22"/>
  <c r="T43" i="22"/>
  <c r="D106" i="22"/>
  <c r="D103" i="22" s="1"/>
  <c r="O99" i="22"/>
  <c r="Y88" i="22"/>
  <c r="X89" i="22"/>
  <c r="V89" i="22"/>
  <c r="X82" i="22"/>
  <c r="V51" i="22"/>
  <c r="F96" i="22"/>
  <c r="X96" i="22" s="1"/>
  <c r="U89" i="22"/>
  <c r="X88" i="22"/>
  <c r="V82" i="22"/>
  <c r="U51" i="22"/>
  <c r="V48" i="22"/>
  <c r="U38" i="22"/>
  <c r="Q35" i="22"/>
  <c r="P107" i="22"/>
  <c r="P106" i="22" s="1"/>
  <c r="P103" i="22" s="1"/>
  <c r="S92" i="22"/>
  <c r="V79" i="22"/>
  <c r="T64" i="22"/>
  <c r="U64" i="22"/>
  <c r="F62" i="22"/>
  <c r="F37" i="22"/>
  <c r="S107" i="22"/>
  <c r="T97" i="22"/>
  <c r="X97" i="22"/>
  <c r="U52" i="22"/>
  <c r="T52" i="22"/>
  <c r="E107" i="22"/>
  <c r="E106" i="22" s="1"/>
  <c r="W99" i="22"/>
  <c r="H107" i="22"/>
  <c r="Q65" i="22"/>
  <c r="X65" i="22"/>
  <c r="R65" i="22"/>
  <c r="Q63" i="22"/>
  <c r="X63" i="22"/>
  <c r="R63" i="22"/>
  <c r="Y63" i="22"/>
  <c r="Q59" i="22"/>
  <c r="X59" i="22"/>
  <c r="R59" i="22"/>
  <c r="Y59" i="22"/>
  <c r="X52" i="22"/>
  <c r="T46" i="22"/>
  <c r="R46" i="22"/>
  <c r="Y46" i="22"/>
  <c r="V41" i="22"/>
  <c r="U40" i="22"/>
  <c r="E105" i="22"/>
  <c r="F104" i="22"/>
  <c r="V93" i="22"/>
  <c r="V85" i="22"/>
  <c r="T80" i="22"/>
  <c r="X80" i="22"/>
  <c r="Y80" i="22"/>
  <c r="D72" i="22"/>
  <c r="D68" i="22" s="1"/>
  <c r="U66" i="22"/>
  <c r="U60" i="22"/>
  <c r="T60" i="22"/>
  <c r="V52" i="22"/>
  <c r="X46" i="22"/>
  <c r="U39" i="22"/>
  <c r="T39" i="22"/>
  <c r="U36" i="22"/>
  <c r="T36" i="22"/>
  <c r="O108" i="22"/>
  <c r="U93" i="22"/>
  <c r="H99" i="22"/>
  <c r="U82" i="22"/>
  <c r="E78" i="22"/>
  <c r="F73" i="22"/>
  <c r="V65" i="22"/>
  <c r="V63" i="22"/>
  <c r="X60" i="22"/>
  <c r="V59" i="22"/>
  <c r="V46" i="22"/>
  <c r="U45" i="22"/>
  <c r="T44" i="22"/>
  <c r="R44" i="22"/>
  <c r="X39" i="22"/>
  <c r="X36" i="22"/>
  <c r="T91" i="22"/>
  <c r="R91" i="22"/>
  <c r="Y91" i="22"/>
  <c r="T84" i="22"/>
  <c r="V84" i="22"/>
  <c r="U84" i="22"/>
  <c r="T41" i="22"/>
  <c r="R41" i="22"/>
  <c r="Y41" i="22"/>
  <c r="P99" i="22"/>
  <c r="X91" i="22"/>
  <c r="Q85" i="22"/>
  <c r="X85" i="22"/>
  <c r="R85" i="22"/>
  <c r="Y85" i="22"/>
  <c r="Y52" i="22"/>
  <c r="X41" i="22"/>
  <c r="X93" i="22"/>
  <c r="V91" i="22"/>
  <c r="U90" i="22"/>
  <c r="T83" i="22"/>
  <c r="Y83" i="22"/>
  <c r="X83" i="22"/>
  <c r="X35" i="22"/>
  <c r="A35" i="22"/>
  <c r="A36" i="22" s="1"/>
  <c r="A37" i="22" s="1"/>
  <c r="C5" i="22"/>
  <c r="D5" i="22" s="1"/>
  <c r="E5" i="22" s="1"/>
  <c r="F5" i="22" s="1"/>
  <c r="G5" i="22" s="1"/>
  <c r="F92" i="22" l="1"/>
  <c r="X92" i="22" s="1"/>
  <c r="S50" i="22"/>
  <c r="O76" i="22"/>
  <c r="H108" i="22"/>
  <c r="H106" i="22" s="1"/>
  <c r="H103" i="22" s="1"/>
  <c r="I110" i="22"/>
  <c r="S74" i="22"/>
  <c r="S72" i="22" s="1"/>
  <c r="S68" i="22" s="1"/>
  <c r="X71" i="22"/>
  <c r="R71" i="22"/>
  <c r="Y71" i="22"/>
  <c r="U71" i="22"/>
  <c r="V71" i="22"/>
  <c r="E50" i="22"/>
  <c r="S120" i="22" s="1"/>
  <c r="U105" i="22"/>
  <c r="R105" i="22"/>
  <c r="Y105" i="22"/>
  <c r="V105" i="22"/>
  <c r="D110" i="22"/>
  <c r="D120" i="22" s="1"/>
  <c r="O106" i="22"/>
  <c r="O103" i="22" s="1"/>
  <c r="T70" i="22"/>
  <c r="AA50" i="22"/>
  <c r="W101" i="22"/>
  <c r="W110" i="22" s="1"/>
  <c r="AA110" i="22" s="1"/>
  <c r="W76" i="22"/>
  <c r="AA76" i="22" s="1"/>
  <c r="Q96" i="22"/>
  <c r="Q95" i="22"/>
  <c r="V95" i="22"/>
  <c r="U95" i="22"/>
  <c r="Y9" i="22"/>
  <c r="T96" i="22"/>
  <c r="R96" i="22"/>
  <c r="T95" i="22"/>
  <c r="R95" i="22"/>
  <c r="G50" i="22"/>
  <c r="F50" i="22" s="1"/>
  <c r="Q50" i="22" s="1"/>
  <c r="X9" i="22"/>
  <c r="U9" i="22"/>
  <c r="Q18" i="22"/>
  <c r="X18" i="22"/>
  <c r="Y18" i="22"/>
  <c r="P76" i="22"/>
  <c r="X86" i="22"/>
  <c r="T22" i="22"/>
  <c r="Y22" i="22"/>
  <c r="X22" i="22"/>
  <c r="Q22" i="22"/>
  <c r="R22" i="22"/>
  <c r="V22" i="22"/>
  <c r="R18" i="22"/>
  <c r="V18" i="22"/>
  <c r="T18" i="22"/>
  <c r="T9" i="22"/>
  <c r="R9" i="22"/>
  <c r="Q9" i="22"/>
  <c r="S99" i="22"/>
  <c r="R78" i="22"/>
  <c r="V70" i="22"/>
  <c r="U70" i="22"/>
  <c r="T71" i="22"/>
  <c r="X70" i="22"/>
  <c r="Q71" i="22"/>
  <c r="Y78" i="22"/>
  <c r="Q70" i="22"/>
  <c r="H101" i="22"/>
  <c r="P110" i="22"/>
  <c r="P120" i="22" s="1"/>
  <c r="D76" i="22"/>
  <c r="H76" i="22"/>
  <c r="R14" i="22"/>
  <c r="X14" i="22"/>
  <c r="T14" i="22"/>
  <c r="Q14" i="22"/>
  <c r="Y14" i="22"/>
  <c r="U14" i="22"/>
  <c r="V14" i="22"/>
  <c r="Q86" i="22"/>
  <c r="V96" i="22"/>
  <c r="Q78" i="22"/>
  <c r="U96" i="22"/>
  <c r="U78" i="22"/>
  <c r="T86" i="22"/>
  <c r="T78" i="22"/>
  <c r="Y86" i="22"/>
  <c r="R86" i="22"/>
  <c r="E103" i="22"/>
  <c r="O101" i="22"/>
  <c r="F99" i="22"/>
  <c r="U104" i="22"/>
  <c r="V104" i="22"/>
  <c r="T104" i="22"/>
  <c r="X104" i="22"/>
  <c r="Q104" i="22"/>
  <c r="R104" i="22"/>
  <c r="Q37" i="22"/>
  <c r="U37" i="22"/>
  <c r="V37" i="22"/>
  <c r="T37" i="22"/>
  <c r="X37" i="22"/>
  <c r="Y37" i="22"/>
  <c r="R37" i="22"/>
  <c r="U86" i="22"/>
  <c r="F74" i="22"/>
  <c r="G108" i="22"/>
  <c r="F107" i="22"/>
  <c r="E92" i="22"/>
  <c r="S122" i="22" s="1"/>
  <c r="V78" i="22"/>
  <c r="R62" i="22"/>
  <c r="X62" i="22"/>
  <c r="V62" i="22"/>
  <c r="Q62" i="22"/>
  <c r="T62" i="22"/>
  <c r="U62" i="22"/>
  <c r="Y62" i="22"/>
  <c r="T105" i="22"/>
  <c r="Q105" i="22"/>
  <c r="X105" i="22"/>
  <c r="G68" i="22"/>
  <c r="F72" i="22"/>
  <c r="AA99" i="22"/>
  <c r="Q73" i="22"/>
  <c r="U73" i="22"/>
  <c r="V73" i="22"/>
  <c r="X73" i="22"/>
  <c r="Y73" i="22"/>
  <c r="R73" i="22"/>
  <c r="T73" i="22"/>
  <c r="H5" i="22"/>
  <c r="S101" i="22" l="1"/>
  <c r="H110" i="22"/>
  <c r="S76" i="22"/>
  <c r="S110" i="22" s="1"/>
  <c r="S108" i="22"/>
  <c r="S106" i="22" s="1"/>
  <c r="S103" i="22" s="1"/>
  <c r="I5" i="22"/>
  <c r="J5" i="22" s="1"/>
  <c r="AD76" i="22"/>
  <c r="O110" i="22"/>
  <c r="S121" i="22"/>
  <c r="T92" i="22"/>
  <c r="R92" i="22"/>
  <c r="Q92" i="22"/>
  <c r="Y92" i="22"/>
  <c r="U92" i="22"/>
  <c r="E76" i="22"/>
  <c r="V50" i="22"/>
  <c r="AA48" i="22"/>
  <c r="AC48" i="22" s="1"/>
  <c r="G101" i="22"/>
  <c r="F101" i="22" s="1"/>
  <c r="X101" i="22" s="1"/>
  <c r="Y50" i="22"/>
  <c r="X50" i="22"/>
  <c r="U50" i="22"/>
  <c r="R50" i="22"/>
  <c r="T50" i="22"/>
  <c r="Q74" i="22"/>
  <c r="Y74" i="22"/>
  <c r="R74" i="22"/>
  <c r="X74" i="22"/>
  <c r="U74" i="22"/>
  <c r="V74" i="22"/>
  <c r="T74" i="22"/>
  <c r="U72" i="22"/>
  <c r="Y72" i="22"/>
  <c r="T72" i="22"/>
  <c r="Q72" i="22"/>
  <c r="R72" i="22"/>
  <c r="V72" i="22"/>
  <c r="X72" i="22"/>
  <c r="E101" i="22"/>
  <c r="E110" i="22" s="1"/>
  <c r="E99" i="22"/>
  <c r="G76" i="22"/>
  <c r="F68" i="22"/>
  <c r="V92" i="22"/>
  <c r="T107" i="22"/>
  <c r="U107" i="22"/>
  <c r="R107" i="22"/>
  <c r="V107" i="22"/>
  <c r="X107" i="22"/>
  <c r="Q107" i="22"/>
  <c r="Y107" i="22"/>
  <c r="T99" i="22"/>
  <c r="U99" i="22"/>
  <c r="X99" i="22"/>
  <c r="Q99" i="22"/>
  <c r="Y99" i="22"/>
  <c r="R99" i="22"/>
  <c r="F108" i="22"/>
  <c r="G106" i="22"/>
  <c r="E120" i="22" l="1"/>
  <c r="E122" i="22"/>
  <c r="K5" i="22"/>
  <c r="L5" i="22" s="1"/>
  <c r="U101" i="22"/>
  <c r="T101" i="22"/>
  <c r="R101" i="22"/>
  <c r="Q101" i="22"/>
  <c r="Y101" i="22"/>
  <c r="V101" i="22"/>
  <c r="S124" i="22"/>
  <c r="S125" i="22" s="1"/>
  <c r="S123" i="22"/>
  <c r="F106" i="22"/>
  <c r="G103" i="22"/>
  <c r="V108" i="22"/>
  <c r="Q108" i="22"/>
  <c r="U108" i="22"/>
  <c r="X108" i="22"/>
  <c r="R108" i="22"/>
  <c r="Y108" i="22"/>
  <c r="T108" i="22"/>
  <c r="Y68" i="22"/>
  <c r="T68" i="22"/>
  <c r="U68" i="22"/>
  <c r="V68" i="22"/>
  <c r="Q68" i="22"/>
  <c r="R68" i="22"/>
  <c r="X68" i="22"/>
  <c r="F76" i="22"/>
  <c r="V99" i="22"/>
  <c r="Q5" i="22" l="1"/>
  <c r="R5" i="22" s="1"/>
  <c r="S5" i="22" s="1"/>
  <c r="T5" i="22" s="1"/>
  <c r="U5" i="22" s="1"/>
  <c r="W5" i="22" s="1"/>
  <c r="X5" i="22" s="1"/>
  <c r="Y5" i="22" s="1"/>
  <c r="M5" i="22"/>
  <c r="N5" i="22" s="1"/>
  <c r="O5" i="22" s="1"/>
  <c r="F103" i="22"/>
  <c r="G110" i="22"/>
  <c r="F110" i="22" s="1"/>
  <c r="F122" i="22" s="1"/>
  <c r="R106" i="22"/>
  <c r="X106" i="22"/>
  <c r="Y106" i="22"/>
  <c r="T106" i="22"/>
  <c r="V106" i="22"/>
  <c r="Q106" i="22"/>
  <c r="U106" i="22"/>
  <c r="U76" i="22"/>
  <c r="Y76" i="22"/>
  <c r="T76" i="22"/>
  <c r="V76" i="22"/>
  <c r="X76" i="22"/>
  <c r="Q76" i="22"/>
  <c r="R76" i="22"/>
  <c r="R110" i="22" l="1"/>
  <c r="X110" i="22"/>
  <c r="Y110" i="22"/>
  <c r="V110" i="22"/>
  <c r="Q110" i="22"/>
  <c r="F120" i="22"/>
  <c r="T110" i="22"/>
  <c r="U110" i="22"/>
  <c r="Y103" i="22"/>
  <c r="T103" i="22"/>
  <c r="Q103" i="22"/>
  <c r="R103" i="22"/>
  <c r="U103" i="22"/>
  <c r="V103" i="22"/>
  <c r="X103" i="22"/>
</calcChain>
</file>

<file path=xl/sharedStrings.xml><?xml version="1.0" encoding="utf-8"?>
<sst xmlns="http://schemas.openxmlformats.org/spreadsheetml/2006/main" count="224" uniqueCount="213">
  <si>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</si>
  <si>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</si>
  <si>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</si>
  <si>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</si>
  <si>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</si>
  <si>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</si>
  <si>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</si>
  <si>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</si>
  <si>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</si>
  <si>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</si>
  <si>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</si>
  <si>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</si>
  <si>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</si>
  <si>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</si>
  <si>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</si>
  <si>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</si>
  <si>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</si>
  <si>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</si>
  <si>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</si>
  <si>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</si>
  <si>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</si>
  <si>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</si>
  <si>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</si>
  <si>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</si>
  <si>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</si>
  <si>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</si>
  <si>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</si>
  <si>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</si>
  <si>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</si>
  <si>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</si>
  <si>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</si>
  <si>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</si>
  <si>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</si>
  <si>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</si>
  <si>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</si>
  <si>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</si>
  <si>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</si>
  <si>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</si>
  <si>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</si>
  <si>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</si>
  <si>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</si>
  <si>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</si>
  <si>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</si>
  <si>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</si>
  <si>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</si>
  <si>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</si>
  <si>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</si>
  <si>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</si>
  <si>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</si>
  <si>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</si>
  <si>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</si>
  <si>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</si>
  <si>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</si>
  <si>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</si>
  <si>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</si>
  <si>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</si>
  <si>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</si>
  <si>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</si>
  <si>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</si>
  <si>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</si>
  <si>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</si>
  <si>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</si>
  <si>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</si>
  <si>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</si>
  <si>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</si>
  <si>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</si>
  <si>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</si>
  <si>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</si>
  <si>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</si>
  <si>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</si>
  <si>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</si>
  <si>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</si>
  <si>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</si>
  <si>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</si>
  <si>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</si>
  <si>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</si>
  <si>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</si>
  <si>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</si>
  <si>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</si>
  <si>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</si>
  <si>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</si>
  <si>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</si>
  <si>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</si>
  <si>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</si>
  <si>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</si>
  <si>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</si>
  <si>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</si>
  <si>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</si>
  <si>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</si>
  <si>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</si>
  <si>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</si>
  <si>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</si>
  <si>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</si>
  <si>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</si>
  <si>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</si>
  <si>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</si>
  <si>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</si>
  <si>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</si>
  <si>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</si>
  <si>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</si>
  <si>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</si>
  <si>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</si>
  <si>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</si>
  <si>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</si>
  <si>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</si>
  <si>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</si>
  <si>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</si>
  <si>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</si>
  <si>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</si>
  <si>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</si>
  <si>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</si>
  <si>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</si>
  <si>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</si>
  <si>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</si>
  <si>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</si>
  <si>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</si>
  <si>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</si>
  <si>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</si>
  <si>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</si>
  <si>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</si>
  <si>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</si>
  <si>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</si>
  <si>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</si>
  <si>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</si>
  <si>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</si>
  <si>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</si>
  <si>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</si>
  <si>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</si>
  <si>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</si>
  <si>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</si>
  <si>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</si>
  <si>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</si>
  <si>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</si>
  <si>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Бюджет 
на 2023 рік</t>
  </si>
  <si>
    <t>Уточнений бюджет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</si>
  <si>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</si>
  <si>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</si>
  <si>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лютий</t>
  </si>
  <si>
    <t xml:space="preserve">Місцеві податки, нараховані до 1 січня 2011 року   </t>
  </si>
  <si>
    <t>16012200</t>
  </si>
  <si>
    <t>6.1.</t>
  </si>
  <si>
    <t>6.2.</t>
  </si>
  <si>
    <t>6.3.</t>
  </si>
  <si>
    <t>6.4.</t>
  </si>
  <si>
    <t>6.5.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</si>
  <si>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</si>
  <si>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</si>
  <si>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</si>
  <si>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19050200</t>
  </si>
  <si>
    <t>7.1.</t>
  </si>
  <si>
    <t>7.2.</t>
  </si>
  <si>
    <t>7.3.</t>
  </si>
  <si>
    <t>7.4.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</si>
  <si>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</si>
  <si>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</si>
  <si>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</si>
  <si>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</si>
  <si>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</si>
  <si>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</si>
  <si>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>березень</t>
  </si>
  <si>
    <t>41021400</t>
  </si>
  <si>
    <t>41051700</t>
  </si>
  <si>
    <t xml:space="preserve">Дотації з державного бюджету місцевим бюджетам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</si>
  <si>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</si>
  <si>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</si>
  <si>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Освітня субвенція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</si>
  <si>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</si>
  <si>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</si>
  <si>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</si>
  <si>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</si>
  <si>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</si>
  <si>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</si>
  <si>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</si>
  <si>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</si>
  <si>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</si>
  <si>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квітень</t>
  </si>
  <si>
    <t>травень</t>
  </si>
  <si>
    <t>41040400</t>
  </si>
  <si>
    <t>Інші дотації з місцевого бюджету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</si>
  <si>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</si>
  <si>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</si>
  <si>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</si>
  <si>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</si>
  <si>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</si>
  <si>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червень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</si>
  <si>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</si>
  <si>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</si>
  <si>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</si>
  <si>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</si>
  <si>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липень</t>
  </si>
  <si>
    <t xml:space="preserve">
14021900
14031900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</si>
  <si>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</si>
  <si>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</si>
  <si>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41059000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</si>
  <si>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</si>
  <si>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12.1.</t>
  </si>
  <si>
    <t>12.2.</t>
  </si>
  <si>
    <t>12.3.</t>
  </si>
  <si>
    <t>12.4.</t>
  </si>
  <si>
    <t>12.5.</t>
  </si>
  <si>
    <t>серпень</t>
  </si>
  <si>
    <t>Заступник директора департаменту - 
начальник відділу доходів бюджету</t>
  </si>
  <si>
    <t>Надійшло за 9 місяців 2023р.</t>
  </si>
  <si>
    <t>вересень</t>
  </si>
  <si>
    <t>План на 9 місяців 2023 року</t>
  </si>
  <si>
    <t>План на 9 місяців 2023р. (розрахунковий)</t>
  </si>
  <si>
    <t>Відхилення надходжень до бюджету на 9 місяців 2023 року</t>
  </si>
  <si>
    <t xml:space="preserve">Відхилення надходжень до бюджету на 9 місяців 2023 року (розрахунковий) </t>
  </si>
  <si>
    <t>% виконання до плану на 2023р. (норма 75,0%)</t>
  </si>
  <si>
    <t>Надійшло за 9 місяців 2022р.</t>
  </si>
  <si>
    <t>Відхилення факту 9 місяців 2023р. від факту 9 місяців 2022р.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</si>
  <si>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</si>
  <si>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Аналіз виконання бюджету Вінницької міської територіальної громади за 9 місяців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</si>
</sst>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4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97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8" fillId="0" borderId="1" xfId="3" applyNumberFormat="1" applyFont="1" applyFill="1" applyBorder="1" applyAlignment="1">
      <alignment horizontal="center" vertical="center"/>
    </xf>
    <xf numFmtId="166" fontId="26" fillId="0" borderId="0" xfId="3" applyNumberFormat="1" applyFont="1" applyFill="1" applyBorder="1"/>
    <xf numFmtId="0" fontId="41" fillId="2" borderId="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 wrapText="1"/>
    </xf>
    <xf numFmtId="165" fontId="42" fillId="2" borderId="1" xfId="1" applyNumberFormat="1" applyFont="1" applyFill="1" applyBorder="1" applyAlignment="1">
      <alignment horizontal="center" vertical="center" wrapText="1"/>
    </xf>
    <xf numFmtId="166" fontId="42" fillId="2" borderId="1" xfId="1" applyNumberFormat="1" applyFont="1" applyFill="1" applyBorder="1" applyAlignment="1">
      <alignment horizontal="center" vertical="center" wrapText="1"/>
    </xf>
    <xf numFmtId="166" fontId="42" fillId="2" borderId="1" xfId="3" applyNumberFormat="1" applyFont="1" applyFill="1" applyBorder="1" applyAlignment="1">
      <alignment horizontal="center" vertical="center"/>
    </xf>
    <xf numFmtId="164" fontId="42" fillId="2" borderId="1" xfId="3" applyNumberFormat="1" applyFont="1" applyFill="1" applyBorder="1" applyAlignment="1">
      <alignment horizontal="center" vertical="center"/>
    </xf>
    <xf numFmtId="166" fontId="41" fillId="2" borderId="0" xfId="1" applyNumberFormat="1" applyFont="1" applyFill="1" applyBorder="1"/>
    <xf numFmtId="0" fontId="41" fillId="2" borderId="0" xfId="1" applyFont="1" applyFill="1" applyBorder="1"/>
    <xf numFmtId="49" fontId="42" fillId="2" borderId="1" xfId="1" applyNumberFormat="1" applyFont="1" applyFill="1" applyBorder="1" applyAlignment="1">
      <alignment horizontal="center" vertical="center" wrapText="1"/>
    </xf>
    <xf numFmtId="0" fontId="41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43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3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6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49" fontId="20" fillId="0" borderId="6" xfId="3" applyNumberFormat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3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30" fillId="2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8"/>
  <sheetViews>
    <sheetView showGridLines="0" tabSelected="1" view="pageBreakPreview" zoomScale="60" zoomScaleNormal="75" workbookViewId="0">
      <pane xSplit="3" ySplit="4" topLeftCell="D95" activePane="bottomRight" state="frozen"/>
      <selection pane="topRight" activeCell="D1" sqref="D1"/>
      <selection pane="bottomLeft" activeCell="A5" sqref="A5"/>
      <selection pane="bottomRight" activeCell="F110" sqref="F110"/>
    </sheetView>
  </sheetViews>
  <sheetFormatPr defaultRowHeight="12.75" x14ac:dyDescent="0.2"/>
  <cols>
    <col min="1" max="1" width="12.28515625" style="20" customWidth="1"/>
    <col min="2" max="2" width="107.7109375" style="20" customWidth="1"/>
    <col min="3" max="3" width="16.140625" style="20" customWidth="1"/>
    <col min="4" max="5" width="24.140625" style="20" customWidth="1"/>
    <col min="6" max="6" width="24.28515625" style="33" customWidth="1"/>
    <col min="7" max="15" width="21.28515625" style="3" hidden="1" customWidth="1"/>
    <col min="16" max="16" width="25.5703125" style="3" customWidth="1"/>
    <col min="17" max="17" width="21.28515625" style="1" customWidth="1"/>
    <col min="18" max="18" width="10.140625" style="1" bestFit="1" customWidth="1"/>
    <col min="19" max="19" width="24.140625" style="1" hidden="1" customWidth="1"/>
    <col min="20" max="20" width="22.5703125" style="1" hidden="1" customWidth="1"/>
    <col min="21" max="21" width="10.140625" style="1" hidden="1" customWidth="1"/>
    <col min="22" max="22" width="13.85546875" style="1" customWidth="1"/>
    <col min="23" max="23" width="24.140625" style="33" customWidth="1"/>
    <col min="24" max="24" width="21.28515625" style="1" customWidth="1"/>
    <col min="25" max="25" width="10.140625" style="3" customWidth="1"/>
    <col min="26" max="26" width="24.140625" style="3" hidden="1" customWidth="1"/>
    <col min="27" max="27" width="22.5703125" style="3" hidden="1" customWidth="1"/>
    <col min="28" max="28" width="15.85546875" style="3" hidden="1" customWidth="1"/>
    <col min="29" max="29" width="0" style="3" hidden="1" customWidth="1"/>
    <col min="30" max="30" width="24.140625" style="3" hidden="1" customWidth="1"/>
    <col min="31" max="31" width="0" style="3" hidden="1" customWidth="1"/>
    <col min="32" max="32" width="15.140625" style="3" hidden="1" customWidth="1"/>
    <col min="33" max="36" width="0" style="3" hidden="1" customWidth="1"/>
    <col min="37" max="16384" width="9.140625" style="3"/>
  </cols>
  <sheetData>
    <row r="1" spans="1:40" ht="30" customHeight="1" x14ac:dyDescent="0.2">
      <c r="A1" s="176" t="s">
        <v>212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</row>
    <row r="2" spans="1:40" ht="18.75" x14ac:dyDescent="0.3">
      <c r="A2" s="23" t="s">
        <v>48</v>
      </c>
      <c r="B2" s="18"/>
      <c r="C2" s="1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W2" s="99"/>
      <c r="X2" s="5" t="s">
        <v>13</v>
      </c>
      <c r="Y2" s="5"/>
    </row>
    <row r="3" spans="1:40" s="67" customFormat="1" ht="15" customHeight="1" x14ac:dyDescent="0.25">
      <c r="A3" s="188" t="s">
        <v>0</v>
      </c>
      <c r="B3" s="189" t="s">
        <v>1</v>
      </c>
      <c r="C3" s="189" t="s">
        <v>2</v>
      </c>
      <c r="D3" s="190" t="s">
        <v>133</v>
      </c>
      <c r="E3" s="190" t="s">
        <v>134</v>
      </c>
      <c r="F3" s="195" t="s">
        <v>202</v>
      </c>
      <c r="G3" s="190" t="s">
        <v>63</v>
      </c>
      <c r="H3" s="190" t="s">
        <v>137</v>
      </c>
      <c r="I3" s="190" t="s">
        <v>159</v>
      </c>
      <c r="J3" s="190" t="s">
        <v>175</v>
      </c>
      <c r="K3" s="190" t="s">
        <v>176</v>
      </c>
      <c r="L3" s="190" t="s">
        <v>184</v>
      </c>
      <c r="M3" s="190" t="s">
        <v>189</v>
      </c>
      <c r="N3" s="190" t="s">
        <v>200</v>
      </c>
      <c r="O3" s="190" t="s">
        <v>203</v>
      </c>
      <c r="P3" s="190" t="s">
        <v>204</v>
      </c>
      <c r="Q3" s="190" t="s">
        <v>206</v>
      </c>
      <c r="R3" s="190" t="s">
        <v>3</v>
      </c>
      <c r="S3" s="190" t="s">
        <v>205</v>
      </c>
      <c r="T3" s="190" t="s">
        <v>207</v>
      </c>
      <c r="U3" s="190" t="s">
        <v>3</v>
      </c>
      <c r="V3" s="196" t="s">
        <v>208</v>
      </c>
      <c r="W3" s="195" t="s">
        <v>209</v>
      </c>
      <c r="X3" s="190" t="s">
        <v>210</v>
      </c>
      <c r="Y3" s="190" t="s">
        <v>3</v>
      </c>
    </row>
    <row r="4" spans="1:40" s="67" customFormat="1" ht="90" customHeight="1" x14ac:dyDescent="0.25">
      <c r="A4" s="188"/>
      <c r="B4" s="189"/>
      <c r="C4" s="189"/>
      <c r="D4" s="190"/>
      <c r="E4" s="190"/>
      <c r="F4" s="195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6"/>
      <c r="W4" s="195"/>
      <c r="X4" s="190"/>
      <c r="Y4" s="190"/>
    </row>
    <row r="5" spans="1:40" s="72" customFormat="1" ht="20.25" x14ac:dyDescent="0.2">
      <c r="A5" s="68" t="s">
        <v>4</v>
      </c>
      <c r="B5" s="69" t="s">
        <v>5</v>
      </c>
      <c r="C5" s="69">
        <f>B5+1</f>
        <v>3</v>
      </c>
      <c r="D5" s="69">
        <f>C5+1</f>
        <v>4</v>
      </c>
      <c r="E5" s="69">
        <f t="shared" ref="E5" si="0">D5+1</f>
        <v>5</v>
      </c>
      <c r="F5" s="70">
        <f>E5+1</f>
        <v>6</v>
      </c>
      <c r="G5" s="69">
        <f t="shared" ref="G5" si="1">F5+1</f>
        <v>7</v>
      </c>
      <c r="H5" s="69">
        <f t="shared" ref="H5" si="2">G5+1</f>
        <v>8</v>
      </c>
      <c r="I5" s="69">
        <f t="shared" ref="I5" si="3">H5+1</f>
        <v>9</v>
      </c>
      <c r="J5" s="69">
        <f t="shared" ref="J5" si="4">I5+1</f>
        <v>10</v>
      </c>
      <c r="K5" s="69">
        <f t="shared" ref="K5" si="5">J5+1</f>
        <v>11</v>
      </c>
      <c r="L5" s="69">
        <f t="shared" ref="L5" si="6">K5+1</f>
        <v>12</v>
      </c>
      <c r="M5" s="69">
        <f t="shared" ref="M5" si="7">L5+1</f>
        <v>13</v>
      </c>
      <c r="N5" s="69">
        <f t="shared" ref="N5" si="8">M5+1</f>
        <v>14</v>
      </c>
      <c r="O5" s="69">
        <f t="shared" ref="O5" si="9">N5+1</f>
        <v>15</v>
      </c>
      <c r="P5" s="69">
        <v>7</v>
      </c>
      <c r="Q5" s="69">
        <f t="shared" ref="Q5:Y5" si="10">P5+1</f>
        <v>8</v>
      </c>
      <c r="R5" s="69">
        <f t="shared" ref="R5" si="11">Q5+1</f>
        <v>9</v>
      </c>
      <c r="S5" s="69">
        <f t="shared" ref="S5" si="12">R5+1</f>
        <v>10</v>
      </c>
      <c r="T5" s="69">
        <f t="shared" ref="T5" si="13">S5+1</f>
        <v>11</v>
      </c>
      <c r="U5" s="69">
        <f t="shared" ref="U5" si="14">T5+1</f>
        <v>12</v>
      </c>
      <c r="V5" s="69">
        <v>10</v>
      </c>
      <c r="W5" s="70">
        <f t="shared" si="10"/>
        <v>11</v>
      </c>
      <c r="X5" s="69">
        <f t="shared" si="10"/>
        <v>12</v>
      </c>
      <c r="Y5" s="69">
        <f t="shared" si="10"/>
        <v>13</v>
      </c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</row>
    <row r="6" spans="1:40" s="73" customFormat="1" ht="26.25" customHeight="1" x14ac:dyDescent="0.2">
      <c r="A6" s="177" t="s">
        <v>6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9"/>
    </row>
    <row r="7" spans="1:40" s="78" customFormat="1" ht="27" customHeight="1" x14ac:dyDescent="0.25">
      <c r="A7" s="74">
        <v>1</v>
      </c>
      <c r="B7" s="83" t="s">
        <v>65</v>
      </c>
      <c r="C7" s="75" t="s">
        <v>14</v>
      </c>
      <c r="D7" s="117">
        <v>3259847.3</v>
      </c>
      <c r="E7" s="117">
        <v>4375419.9210000001</v>
      </c>
      <c r="F7" s="118">
        <f>SUM(G7:O7)</f>
        <v>2576840.79</v>
      </c>
      <c r="G7" s="117">
        <v>228775.38699999999</v>
      </c>
      <c r="H7" s="117">
        <v>295552.81099999999</v>
      </c>
      <c r="I7" s="117">
        <v>261013.09899999999</v>
      </c>
      <c r="J7" s="117">
        <v>280386.42499999999</v>
      </c>
      <c r="K7" s="117">
        <v>305385.00400000002</v>
      </c>
      <c r="L7" s="117">
        <v>318679.49</v>
      </c>
      <c r="M7" s="117">
        <v>291154.57400000002</v>
      </c>
      <c r="N7" s="117">
        <v>291840.86300000001</v>
      </c>
      <c r="O7" s="117">
        <v>304053.13699999999</v>
      </c>
      <c r="P7" s="119">
        <v>2490651.62</v>
      </c>
      <c r="Q7" s="120">
        <f t="shared" ref="Q7:Q45" si="15">F7-P7</f>
        <v>86189.169999999925</v>
      </c>
      <c r="R7" s="121">
        <f>F7/P7*100</f>
        <v>103.46050685322261</v>
      </c>
      <c r="S7" s="120">
        <f>E7/12*9</f>
        <v>3281564.9407500001</v>
      </c>
      <c r="T7" s="120">
        <f t="shared" ref="T7:T45" si="16">F7-S7</f>
        <v>-704724.15075000003</v>
      </c>
      <c r="U7" s="121">
        <f t="shared" ref="U7:U44" si="17">F7/S7*100</f>
        <v>78.524753784426537</v>
      </c>
      <c r="V7" s="121">
        <f>F7/E7*100</f>
        <v>58.893565338319895</v>
      </c>
      <c r="W7" s="118">
        <v>2258211.6399999997</v>
      </c>
      <c r="X7" s="120">
        <f t="shared" ref="X7:X45" si="18">F7-W7</f>
        <v>318629.15000000037</v>
      </c>
      <c r="Y7" s="121">
        <f>F7/W7*100</f>
        <v>114.10980017798511</v>
      </c>
      <c r="Z7" s="76"/>
      <c r="AA7" s="76"/>
      <c r="AB7" s="76">
        <f>Z7-AA7</f>
        <v>0</v>
      </c>
      <c r="AC7" s="77" t="e">
        <f>Z7/AA7*100</f>
        <v>#DIV/0!</v>
      </c>
    </row>
    <row r="8" spans="1:40" s="78" customFormat="1" ht="29.25" customHeight="1" x14ac:dyDescent="0.25">
      <c r="A8" s="74">
        <f>A7+1</f>
        <v>2</v>
      </c>
      <c r="B8" s="83" t="s">
        <v>36</v>
      </c>
      <c r="C8" s="75" t="s">
        <v>16</v>
      </c>
      <c r="D8" s="117">
        <v>760</v>
      </c>
      <c r="E8" s="117">
        <v>2110</v>
      </c>
      <c r="F8" s="118">
        <f t="shared" ref="F8:F76" si="19">SUM(G8:O8)</f>
        <v>2067.3200000000002</v>
      </c>
      <c r="G8" s="117">
        <v>0</v>
      </c>
      <c r="H8" s="117">
        <v>74.150000000000006</v>
      </c>
      <c r="I8" s="117">
        <v>881.80200000000002</v>
      </c>
      <c r="J8" s="117">
        <v>46.475000000000001</v>
      </c>
      <c r="K8" s="117">
        <v>90.715000000000003</v>
      </c>
      <c r="L8" s="117">
        <v>-0.39500000000000002</v>
      </c>
      <c r="M8" s="117">
        <v>4.32</v>
      </c>
      <c r="N8" s="117">
        <v>970.25300000000004</v>
      </c>
      <c r="O8" s="117">
        <v>0</v>
      </c>
      <c r="P8" s="119">
        <v>2065</v>
      </c>
      <c r="Q8" s="120">
        <f t="shared" si="15"/>
        <v>2.3200000000001637</v>
      </c>
      <c r="R8" s="121">
        <f>F8/P8*100</f>
        <v>100.11234866828087</v>
      </c>
      <c r="S8" s="120">
        <f t="shared" ref="S8:S49" si="20">E8/12*9</f>
        <v>1582.5</v>
      </c>
      <c r="T8" s="120">
        <f t="shared" si="16"/>
        <v>484.82000000000016</v>
      </c>
      <c r="U8" s="121">
        <f t="shared" si="17"/>
        <v>130.63633491311217</v>
      </c>
      <c r="V8" s="121">
        <f t="shared" ref="V8:V76" si="21">F8/E8*100</f>
        <v>97.977251184834131</v>
      </c>
      <c r="W8" s="118">
        <v>626.61399999999992</v>
      </c>
      <c r="X8" s="120">
        <f t="shared" si="18"/>
        <v>1440.7060000000001</v>
      </c>
      <c r="Y8" s="121">
        <f>F8/W8*100</f>
        <v>329.91921661501345</v>
      </c>
      <c r="Z8" s="76"/>
      <c r="AA8" s="76"/>
      <c r="AB8" s="76">
        <f>W7/0.5</f>
        <v>4516423.2799999993</v>
      </c>
      <c r="AC8" s="77">
        <f>AA8/AB8*100</f>
        <v>0</v>
      </c>
    </row>
    <row r="9" spans="1:40" s="78" customFormat="1" ht="23.25" x14ac:dyDescent="0.25">
      <c r="A9" s="74">
        <v>3</v>
      </c>
      <c r="B9" s="83" t="s">
        <v>100</v>
      </c>
      <c r="C9" s="75" t="s">
        <v>101</v>
      </c>
      <c r="D9" s="117">
        <f>SUM(D10:D13)</f>
        <v>639</v>
      </c>
      <c r="E9" s="117">
        <f>SUM(E10:E13)</f>
        <v>649</v>
      </c>
      <c r="F9" s="118">
        <f t="shared" si="19"/>
        <v>326.84900000000005</v>
      </c>
      <c r="G9" s="117">
        <f t="shared" ref="G9:P9" si="22">SUM(G10:G13)</f>
        <v>1.4119999999999999</v>
      </c>
      <c r="H9" s="117">
        <f t="shared" ref="H9:O9" si="23">SUM(H10:H13)</f>
        <v>166.416</v>
      </c>
      <c r="I9" s="117">
        <f t="shared" si="23"/>
        <v>10.050000000000001</v>
      </c>
      <c r="J9" s="117">
        <f t="shared" si="23"/>
        <v>1.119</v>
      </c>
      <c r="K9" s="117">
        <f t="shared" si="23"/>
        <v>40.365000000000002</v>
      </c>
      <c r="L9" s="117">
        <f t="shared" si="23"/>
        <v>0.12</v>
      </c>
      <c r="M9" s="117">
        <f t="shared" ref="M9:N9" si="24">SUM(M10:M13)</f>
        <v>1.6319999999999999</v>
      </c>
      <c r="N9" s="117">
        <f t="shared" si="24"/>
        <v>83.441000000000003</v>
      </c>
      <c r="O9" s="117">
        <f t="shared" si="23"/>
        <v>22.294</v>
      </c>
      <c r="P9" s="117">
        <f t="shared" si="22"/>
        <v>324.63</v>
      </c>
      <c r="Q9" s="120">
        <f t="shared" si="15"/>
        <v>2.2190000000000509</v>
      </c>
      <c r="R9" s="121">
        <f>F9/P9*100</f>
        <v>100.6835474232203</v>
      </c>
      <c r="S9" s="120">
        <f t="shared" si="20"/>
        <v>486.75</v>
      </c>
      <c r="T9" s="120">
        <f t="shared" si="16"/>
        <v>-159.90099999999995</v>
      </c>
      <c r="U9" s="121">
        <f t="shared" si="17"/>
        <v>67.149255264509506</v>
      </c>
      <c r="V9" s="121">
        <f t="shared" si="21"/>
        <v>50.361941448382133</v>
      </c>
      <c r="W9" s="118">
        <f>SUM(W10:W13)</f>
        <v>441.49600000000004</v>
      </c>
      <c r="X9" s="120">
        <f t="shared" si="18"/>
        <v>-114.64699999999999</v>
      </c>
      <c r="Y9" s="121">
        <f>F9/W9*100</f>
        <v>74.032154311703849</v>
      </c>
      <c r="Z9" s="76"/>
      <c r="AA9" s="76"/>
      <c r="AB9" s="76"/>
      <c r="AC9" s="77"/>
    </row>
    <row r="10" spans="1:40" s="82" customFormat="1" ht="39" x14ac:dyDescent="0.25">
      <c r="A10" s="79" t="s">
        <v>102</v>
      </c>
      <c r="B10" s="167" t="s">
        <v>126</v>
      </c>
      <c r="C10" s="175" t="s">
        <v>127</v>
      </c>
      <c r="D10" s="122">
        <v>18</v>
      </c>
      <c r="E10" s="122">
        <v>28</v>
      </c>
      <c r="F10" s="123">
        <f t="shared" si="19"/>
        <v>21.887999999999998</v>
      </c>
      <c r="G10" s="122">
        <v>0.79500000000000004</v>
      </c>
      <c r="H10" s="122">
        <v>3.4129999999999998</v>
      </c>
      <c r="I10" s="122">
        <v>0</v>
      </c>
      <c r="J10" s="122">
        <v>0</v>
      </c>
      <c r="K10" s="122">
        <v>8.84</v>
      </c>
      <c r="L10" s="122">
        <v>0</v>
      </c>
      <c r="M10" s="122">
        <v>0</v>
      </c>
      <c r="N10" s="122">
        <v>8.84</v>
      </c>
      <c r="O10" s="122">
        <v>0</v>
      </c>
      <c r="P10" s="124">
        <v>21.8</v>
      </c>
      <c r="Q10" s="125">
        <f t="shared" ref="Q10" si="25">F10-P10</f>
        <v>8.7999999999997414E-2</v>
      </c>
      <c r="R10" s="126">
        <f t="shared" ref="R10:R11" si="26">F10/P10*100</f>
        <v>100.40366972477064</v>
      </c>
      <c r="S10" s="125">
        <f t="shared" si="20"/>
        <v>21</v>
      </c>
      <c r="T10" s="125">
        <f t="shared" ref="T10" si="27">F10-S10</f>
        <v>0.88799999999999812</v>
      </c>
      <c r="U10" s="126">
        <f t="shared" si="17"/>
        <v>104.22857142857143</v>
      </c>
      <c r="V10" s="126">
        <f t="shared" si="21"/>
        <v>78.171428571428564</v>
      </c>
      <c r="W10" s="123">
        <v>12.968999999999999</v>
      </c>
      <c r="X10" s="125">
        <f t="shared" si="18"/>
        <v>8.9189999999999987</v>
      </c>
      <c r="Y10" s="126">
        <f t="shared" ref="Y10:Y11" si="28">F10/W10*100</f>
        <v>168.77168632893822</v>
      </c>
      <c r="Z10" s="80"/>
      <c r="AA10" s="80"/>
      <c r="AB10" s="80"/>
      <c r="AC10" s="81"/>
    </row>
    <row r="11" spans="1:40" s="82" customFormat="1" ht="58.5" x14ac:dyDescent="0.25">
      <c r="A11" s="79" t="s">
        <v>103</v>
      </c>
      <c r="B11" s="167" t="s">
        <v>95</v>
      </c>
      <c r="C11" s="66" t="s">
        <v>96</v>
      </c>
      <c r="D11" s="122">
        <v>415</v>
      </c>
      <c r="E11" s="122">
        <v>415</v>
      </c>
      <c r="F11" s="123">
        <f t="shared" si="19"/>
        <v>211.78700000000001</v>
      </c>
      <c r="G11" s="122">
        <v>0</v>
      </c>
      <c r="H11" s="122">
        <v>143.292</v>
      </c>
      <c r="I11" s="122">
        <v>0</v>
      </c>
      <c r="J11" s="122">
        <v>0</v>
      </c>
      <c r="K11" s="122">
        <v>21.864000000000001</v>
      </c>
      <c r="L11" s="122">
        <v>0</v>
      </c>
      <c r="M11" s="122">
        <v>0.10299999999999999</v>
      </c>
      <c r="N11" s="122">
        <v>46.527999999999999</v>
      </c>
      <c r="O11" s="122">
        <v>0</v>
      </c>
      <c r="P11" s="124">
        <v>210</v>
      </c>
      <c r="Q11" s="125">
        <f t="shared" si="15"/>
        <v>1.7870000000000061</v>
      </c>
      <c r="R11" s="126">
        <f t="shared" si="26"/>
        <v>100.85095238095238</v>
      </c>
      <c r="S11" s="125">
        <f t="shared" si="20"/>
        <v>311.25</v>
      </c>
      <c r="T11" s="125">
        <f t="shared" si="16"/>
        <v>-99.462999999999994</v>
      </c>
      <c r="U11" s="126">
        <f t="shared" si="17"/>
        <v>68.044016064257022</v>
      </c>
      <c r="V11" s="126">
        <f t="shared" si="21"/>
        <v>51.033012048192774</v>
      </c>
      <c r="W11" s="123">
        <v>286.57600000000002</v>
      </c>
      <c r="X11" s="125">
        <f t="shared" si="18"/>
        <v>-74.789000000000016</v>
      </c>
      <c r="Y11" s="126">
        <f t="shared" si="28"/>
        <v>73.902559879403711</v>
      </c>
    </row>
    <row r="12" spans="1:40" s="82" customFormat="1" ht="39" x14ac:dyDescent="0.25">
      <c r="A12" s="79" t="s">
        <v>104</v>
      </c>
      <c r="B12" s="167" t="s">
        <v>123</v>
      </c>
      <c r="C12" s="66" t="s">
        <v>99</v>
      </c>
      <c r="D12" s="122">
        <v>96</v>
      </c>
      <c r="E12" s="122">
        <v>96</v>
      </c>
      <c r="F12" s="123">
        <f t="shared" si="19"/>
        <v>91.655999999999992</v>
      </c>
      <c r="G12" s="122">
        <v>0.45700000000000002</v>
      </c>
      <c r="H12" s="122">
        <v>19.710999999999999</v>
      </c>
      <c r="I12" s="122">
        <v>10.050000000000001</v>
      </c>
      <c r="J12" s="122">
        <v>1.119</v>
      </c>
      <c r="K12" s="122">
        <v>8.4749999999999996</v>
      </c>
      <c r="L12" s="122">
        <v>0.12</v>
      </c>
      <c r="M12" s="122">
        <v>1.357</v>
      </c>
      <c r="N12" s="122">
        <v>28.073</v>
      </c>
      <c r="O12" s="122">
        <v>22.294</v>
      </c>
      <c r="P12" s="124">
        <v>91.32</v>
      </c>
      <c r="Q12" s="125">
        <f t="shared" si="15"/>
        <v>0.33599999999999852</v>
      </c>
      <c r="R12" s="126">
        <f>F12/P12*100</f>
        <v>100.36793692509856</v>
      </c>
      <c r="S12" s="125">
        <f t="shared" si="20"/>
        <v>72</v>
      </c>
      <c r="T12" s="125">
        <f t="shared" si="16"/>
        <v>19.655999999999992</v>
      </c>
      <c r="U12" s="126">
        <f t="shared" si="17"/>
        <v>127.3</v>
      </c>
      <c r="V12" s="126">
        <f t="shared" si="21"/>
        <v>95.474999999999994</v>
      </c>
      <c r="W12" s="123">
        <v>67.113000000000014</v>
      </c>
      <c r="X12" s="125">
        <f t="shared" si="18"/>
        <v>24.542999999999978</v>
      </c>
      <c r="Y12" s="126">
        <f t="shared" ref="Y12:Y20" si="29">F12/W12*100</f>
        <v>136.56966608555717</v>
      </c>
    </row>
    <row r="13" spans="1:40" s="82" customFormat="1" ht="39" x14ac:dyDescent="0.25">
      <c r="A13" s="79" t="s">
        <v>128</v>
      </c>
      <c r="B13" s="167" t="s">
        <v>122</v>
      </c>
      <c r="C13" s="66" t="s">
        <v>121</v>
      </c>
      <c r="D13" s="122">
        <v>110</v>
      </c>
      <c r="E13" s="122">
        <v>110</v>
      </c>
      <c r="F13" s="123">
        <f t="shared" si="19"/>
        <v>1.5179999999999998</v>
      </c>
      <c r="G13" s="122">
        <v>0.16</v>
      </c>
      <c r="H13" s="122">
        <v>0</v>
      </c>
      <c r="I13" s="122">
        <v>0</v>
      </c>
      <c r="J13" s="122">
        <v>0</v>
      </c>
      <c r="K13" s="122">
        <v>1.1859999999999999</v>
      </c>
      <c r="L13" s="122"/>
      <c r="M13" s="122">
        <v>0.17199999999999999</v>
      </c>
      <c r="N13" s="122">
        <v>0</v>
      </c>
      <c r="O13" s="122">
        <v>0</v>
      </c>
      <c r="P13" s="124">
        <v>1.51</v>
      </c>
      <c r="Q13" s="125">
        <f t="shared" si="15"/>
        <v>7.9999999999997851E-3</v>
      </c>
      <c r="R13" s="126">
        <f>F13/P13*100</f>
        <v>100.52980132450328</v>
      </c>
      <c r="S13" s="125">
        <f t="shared" si="20"/>
        <v>82.5</v>
      </c>
      <c r="T13" s="125">
        <f t="shared" si="16"/>
        <v>-80.981999999999999</v>
      </c>
      <c r="U13" s="126">
        <f t="shared" si="17"/>
        <v>1.8399999999999996</v>
      </c>
      <c r="V13" s="126">
        <f t="shared" si="21"/>
        <v>1.38</v>
      </c>
      <c r="W13" s="123">
        <v>74.838000000000008</v>
      </c>
      <c r="X13" s="125">
        <f t="shared" si="18"/>
        <v>-73.320000000000007</v>
      </c>
      <c r="Y13" s="126">
        <f t="shared" si="29"/>
        <v>2.0283813036158094</v>
      </c>
    </row>
    <row r="14" spans="1:40" s="78" customFormat="1" ht="23.25" x14ac:dyDescent="0.25">
      <c r="A14" s="74">
        <v>4</v>
      </c>
      <c r="B14" s="105" t="s">
        <v>85</v>
      </c>
      <c r="C14" s="100" t="s">
        <v>84</v>
      </c>
      <c r="D14" s="117">
        <f>D15+D18</f>
        <v>363500</v>
      </c>
      <c r="E14" s="117">
        <f>E15+E18</f>
        <v>383500</v>
      </c>
      <c r="F14" s="118">
        <f t="shared" si="19"/>
        <v>307549.49800000002</v>
      </c>
      <c r="G14" s="117">
        <f t="shared" ref="G14:O14" si="30">G15+G18</f>
        <v>34903.103000000003</v>
      </c>
      <c r="H14" s="117">
        <f t="shared" si="30"/>
        <v>30285.707999999999</v>
      </c>
      <c r="I14" s="117">
        <f t="shared" si="30"/>
        <v>27886.862000000001</v>
      </c>
      <c r="J14" s="117">
        <f t="shared" si="30"/>
        <v>30002.395000000004</v>
      </c>
      <c r="K14" s="117">
        <f t="shared" ref="K14:N14" si="31">K15+K18</f>
        <v>33502.967000000004</v>
      </c>
      <c r="L14" s="117">
        <f t="shared" si="31"/>
        <v>36492.016000000003</v>
      </c>
      <c r="M14" s="117">
        <f t="shared" si="31"/>
        <v>37945.421000000002</v>
      </c>
      <c r="N14" s="117">
        <f t="shared" si="31"/>
        <v>36714.971999999994</v>
      </c>
      <c r="O14" s="117">
        <f t="shared" si="30"/>
        <v>39816.054000000004</v>
      </c>
      <c r="P14" s="119">
        <f>P15+P18</f>
        <v>297700</v>
      </c>
      <c r="Q14" s="120">
        <f t="shared" si="15"/>
        <v>9849.4980000000214</v>
      </c>
      <c r="R14" s="121">
        <f>F14/P14*100</f>
        <v>103.30853140745717</v>
      </c>
      <c r="S14" s="120">
        <f t="shared" si="20"/>
        <v>287625</v>
      </c>
      <c r="T14" s="120">
        <f t="shared" si="16"/>
        <v>19924.498000000021</v>
      </c>
      <c r="U14" s="121">
        <f t="shared" si="17"/>
        <v>106.92724832681444</v>
      </c>
      <c r="V14" s="121">
        <f t="shared" si="21"/>
        <v>80.195436245110827</v>
      </c>
      <c r="W14" s="118">
        <f>W15+W18</f>
        <v>168539.611</v>
      </c>
      <c r="X14" s="120">
        <f t="shared" si="18"/>
        <v>139009.88700000002</v>
      </c>
      <c r="Y14" s="121">
        <f t="shared" si="29"/>
        <v>182.47906007092897</v>
      </c>
    </row>
    <row r="15" spans="1:40" s="82" customFormat="1" ht="39" x14ac:dyDescent="0.25">
      <c r="A15" s="79" t="s">
        <v>117</v>
      </c>
      <c r="B15" s="167" t="s">
        <v>183</v>
      </c>
      <c r="C15" s="191" t="s">
        <v>190</v>
      </c>
      <c r="D15" s="122">
        <f>SUM(D16:D17)</f>
        <v>97000</v>
      </c>
      <c r="E15" s="122">
        <f>SUM(E16:E17)</f>
        <v>117000</v>
      </c>
      <c r="F15" s="123">
        <f t="shared" si="19"/>
        <v>99147.32</v>
      </c>
      <c r="G15" s="122">
        <f t="shared" ref="G15:P15" si="32">SUM(G16:G17)</f>
        <v>11182.674000000001</v>
      </c>
      <c r="H15" s="122">
        <f t="shared" si="32"/>
        <v>8470.1849999999995</v>
      </c>
      <c r="I15" s="122">
        <f t="shared" si="32"/>
        <v>9010.5910000000003</v>
      </c>
      <c r="J15" s="122">
        <f t="shared" si="32"/>
        <v>8681.0480000000007</v>
      </c>
      <c r="K15" s="122">
        <f t="shared" ref="K15:N15" si="33">SUM(K16:K17)</f>
        <v>10079.210999999999</v>
      </c>
      <c r="L15" s="122">
        <f t="shared" si="33"/>
        <v>13029.067999999999</v>
      </c>
      <c r="M15" s="122">
        <f t="shared" si="33"/>
        <v>10680.380000000001</v>
      </c>
      <c r="N15" s="122">
        <f t="shared" si="33"/>
        <v>12657.788999999999</v>
      </c>
      <c r="O15" s="122">
        <f t="shared" si="32"/>
        <v>15356.374</v>
      </c>
      <c r="P15" s="124">
        <f t="shared" si="32"/>
        <v>95100</v>
      </c>
      <c r="Q15" s="125">
        <f t="shared" ref="Q15" si="34">F15-P15</f>
        <v>4047.320000000007</v>
      </c>
      <c r="R15" s="126">
        <f>F15/P15*100</f>
        <v>104.25585699263932</v>
      </c>
      <c r="S15" s="125">
        <f t="shared" si="20"/>
        <v>87750</v>
      </c>
      <c r="T15" s="125">
        <f t="shared" ref="T15" si="35">F15-S15</f>
        <v>11397.320000000007</v>
      </c>
      <c r="U15" s="126">
        <f t="shared" ref="U15" si="36">F15/S15*100</f>
        <v>112.98839886039886</v>
      </c>
      <c r="V15" s="126">
        <f t="shared" ref="V15" si="37">F15/E15*100</f>
        <v>84.741299145299152</v>
      </c>
      <c r="W15" s="123">
        <f>SUM(W16:W17)</f>
        <v>18960.361000000001</v>
      </c>
      <c r="X15" s="125">
        <f t="shared" si="18"/>
        <v>80186.959000000003</v>
      </c>
      <c r="Y15" s="126">
        <f t="shared" si="29"/>
        <v>522.91894653271629</v>
      </c>
    </row>
    <row r="16" spans="1:40" s="82" customFormat="1" ht="39" x14ac:dyDescent="0.25">
      <c r="A16" s="79" t="s">
        <v>179</v>
      </c>
      <c r="B16" s="167" t="s">
        <v>89</v>
      </c>
      <c r="C16" s="191"/>
      <c r="D16" s="122">
        <v>7000</v>
      </c>
      <c r="E16" s="122">
        <v>22000</v>
      </c>
      <c r="F16" s="123">
        <f t="shared" si="19"/>
        <v>22183.990999999998</v>
      </c>
      <c r="G16" s="122">
        <v>766.33199999999999</v>
      </c>
      <c r="H16" s="122">
        <v>831.39099999999996</v>
      </c>
      <c r="I16" s="122">
        <v>2540.6590000000001</v>
      </c>
      <c r="J16" s="122">
        <v>2080.511</v>
      </c>
      <c r="K16" s="122">
        <v>1919.4639999999999</v>
      </c>
      <c r="L16" s="122">
        <v>3403.424</v>
      </c>
      <c r="M16" s="122">
        <v>1979.9480000000001</v>
      </c>
      <c r="N16" s="122">
        <v>3178.07</v>
      </c>
      <c r="O16" s="122">
        <v>5484.192</v>
      </c>
      <c r="P16" s="124">
        <v>20100</v>
      </c>
      <c r="Q16" s="125">
        <f t="shared" si="15"/>
        <v>2083.9909999999982</v>
      </c>
      <c r="R16" s="121">
        <f t="shared" ref="R16:R17" si="38">F16/P16*100</f>
        <v>110.3681144278607</v>
      </c>
      <c r="S16" s="125">
        <f t="shared" si="20"/>
        <v>16500</v>
      </c>
      <c r="T16" s="125">
        <f t="shared" si="16"/>
        <v>5683.9909999999982</v>
      </c>
      <c r="U16" s="126">
        <f t="shared" si="17"/>
        <v>134.44843030303028</v>
      </c>
      <c r="V16" s="126">
        <f t="shared" si="21"/>
        <v>100.83632272727272</v>
      </c>
      <c r="W16" s="123">
        <v>4243.317</v>
      </c>
      <c r="X16" s="125">
        <f>F16-W16</f>
        <v>17940.673999999999</v>
      </c>
      <c r="Y16" s="126">
        <f t="shared" si="29"/>
        <v>522.79834384280036</v>
      </c>
      <c r="Z16" s="80">
        <f>W16+W17</f>
        <v>18960.361000000001</v>
      </c>
      <c r="AA16" s="80">
        <f>F16+F17</f>
        <v>99147.319999999992</v>
      </c>
    </row>
    <row r="17" spans="1:28" s="82" customFormat="1" ht="39" x14ac:dyDescent="0.25">
      <c r="A17" s="79" t="s">
        <v>180</v>
      </c>
      <c r="B17" s="167" t="s">
        <v>90</v>
      </c>
      <c r="C17" s="191"/>
      <c r="D17" s="122">
        <v>90000</v>
      </c>
      <c r="E17" s="122">
        <v>95000</v>
      </c>
      <c r="F17" s="123">
        <f t="shared" si="19"/>
        <v>76963.328999999998</v>
      </c>
      <c r="G17" s="122">
        <v>10416.342000000001</v>
      </c>
      <c r="H17" s="122">
        <v>7638.7939999999999</v>
      </c>
      <c r="I17" s="122">
        <v>6469.9319999999998</v>
      </c>
      <c r="J17" s="122">
        <v>6600.5370000000003</v>
      </c>
      <c r="K17" s="122">
        <v>8159.7470000000003</v>
      </c>
      <c r="L17" s="122">
        <v>9625.6440000000002</v>
      </c>
      <c r="M17" s="122">
        <v>8700.4320000000007</v>
      </c>
      <c r="N17" s="122">
        <v>9479.7189999999991</v>
      </c>
      <c r="O17" s="122">
        <v>9872.1820000000007</v>
      </c>
      <c r="P17" s="124">
        <v>75000</v>
      </c>
      <c r="Q17" s="125">
        <f t="shared" si="15"/>
        <v>1963.3289999999979</v>
      </c>
      <c r="R17" s="121">
        <f t="shared" si="38"/>
        <v>102.617772</v>
      </c>
      <c r="S17" s="125">
        <f t="shared" si="20"/>
        <v>71250</v>
      </c>
      <c r="T17" s="125">
        <f t="shared" si="16"/>
        <v>5713.3289999999979</v>
      </c>
      <c r="U17" s="126">
        <f t="shared" si="17"/>
        <v>108.01870736842105</v>
      </c>
      <c r="V17" s="126">
        <f t="shared" si="21"/>
        <v>81.014030526315779</v>
      </c>
      <c r="W17" s="123">
        <v>14717.044000000002</v>
      </c>
      <c r="X17" s="125">
        <f t="shared" si="18"/>
        <v>62246.284999999996</v>
      </c>
      <c r="Y17" s="126">
        <f t="shared" si="29"/>
        <v>522.95371951052118</v>
      </c>
    </row>
    <row r="18" spans="1:28" s="82" customFormat="1" ht="39" x14ac:dyDescent="0.25">
      <c r="A18" s="79" t="s">
        <v>118</v>
      </c>
      <c r="B18" s="167" t="s">
        <v>91</v>
      </c>
      <c r="C18" s="66" t="s">
        <v>56</v>
      </c>
      <c r="D18" s="122">
        <f t="shared" ref="D18:E18" si="39">SUM(D19:D20)</f>
        <v>266500</v>
      </c>
      <c r="E18" s="122">
        <f t="shared" si="39"/>
        <v>266500</v>
      </c>
      <c r="F18" s="123">
        <f t="shared" si="19"/>
        <v>208402.17799999999</v>
      </c>
      <c r="G18" s="122">
        <f t="shared" ref="G18:P18" si="40">SUM(G19:G20)</f>
        <v>23720.429</v>
      </c>
      <c r="H18" s="122">
        <f t="shared" si="40"/>
        <v>21815.523000000001</v>
      </c>
      <c r="I18" s="122">
        <f t="shared" si="40"/>
        <v>18876.271000000001</v>
      </c>
      <c r="J18" s="122">
        <f t="shared" si="40"/>
        <v>21321.347000000002</v>
      </c>
      <c r="K18" s="122">
        <f t="shared" si="40"/>
        <v>23423.756000000001</v>
      </c>
      <c r="L18" s="122">
        <f t="shared" ref="L18:N18" si="41">SUM(L19:L20)</f>
        <v>23462.948</v>
      </c>
      <c r="M18" s="122">
        <f t="shared" si="41"/>
        <v>27265.041000000001</v>
      </c>
      <c r="N18" s="122">
        <f t="shared" si="41"/>
        <v>24057.182999999997</v>
      </c>
      <c r="O18" s="122">
        <f t="shared" si="40"/>
        <v>24459.68</v>
      </c>
      <c r="P18" s="122">
        <f t="shared" si="40"/>
        <v>202600</v>
      </c>
      <c r="Q18" s="125">
        <f t="shared" si="15"/>
        <v>5802.1779999999853</v>
      </c>
      <c r="R18" s="126">
        <f t="shared" ref="R18:R29" si="42">F18/P18*100</f>
        <v>102.86385883514313</v>
      </c>
      <c r="S18" s="125">
        <f t="shared" si="20"/>
        <v>199875</v>
      </c>
      <c r="T18" s="125">
        <f t="shared" si="16"/>
        <v>8527.1779999999853</v>
      </c>
      <c r="U18" s="126">
        <f t="shared" si="17"/>
        <v>104.26625540963101</v>
      </c>
      <c r="V18" s="126">
        <f t="shared" si="21"/>
        <v>78.199691557223261</v>
      </c>
      <c r="W18" s="123">
        <f>W19+W20</f>
        <v>149579.25</v>
      </c>
      <c r="X18" s="125">
        <f t="shared" si="18"/>
        <v>58822.927999999985</v>
      </c>
      <c r="Y18" s="126">
        <f t="shared" si="29"/>
        <v>139.32559362344711</v>
      </c>
    </row>
    <row r="19" spans="1:28" s="82" customFormat="1" ht="97.5" x14ac:dyDescent="0.25">
      <c r="A19" s="79" t="s">
        <v>181</v>
      </c>
      <c r="B19" s="167" t="s">
        <v>135</v>
      </c>
      <c r="C19" s="66">
        <v>14040100</v>
      </c>
      <c r="D19" s="122">
        <v>116500</v>
      </c>
      <c r="E19" s="122">
        <v>156500</v>
      </c>
      <c r="F19" s="123">
        <f t="shared" si="19"/>
        <v>121181.69699999999</v>
      </c>
      <c r="G19" s="122">
        <v>13155.423000000001</v>
      </c>
      <c r="H19" s="122">
        <v>13427.712</v>
      </c>
      <c r="I19" s="122">
        <v>11258.771000000001</v>
      </c>
      <c r="J19" s="122">
        <v>13501.348</v>
      </c>
      <c r="K19" s="122">
        <v>13399.839</v>
      </c>
      <c r="L19" s="122">
        <v>13298.172</v>
      </c>
      <c r="M19" s="122">
        <v>17049.847000000002</v>
      </c>
      <c r="N19" s="122">
        <v>13211.308999999999</v>
      </c>
      <c r="O19" s="122">
        <v>12879.276</v>
      </c>
      <c r="P19" s="124">
        <v>120300</v>
      </c>
      <c r="Q19" s="125">
        <f t="shared" ref="Q19:Q21" si="43">F19-P19</f>
        <v>881.69699999998556</v>
      </c>
      <c r="R19" s="126">
        <f t="shared" ref="R19:R20" si="44">F19/P19*100</f>
        <v>100.73291521197005</v>
      </c>
      <c r="S19" s="125">
        <f t="shared" si="20"/>
        <v>117375</v>
      </c>
      <c r="T19" s="125">
        <f t="shared" ref="T19:T21" si="45">F19-S19</f>
        <v>3806.6969999999856</v>
      </c>
      <c r="U19" s="126">
        <f t="shared" ref="U19:U20" si="46">F19/S19*100</f>
        <v>103.24319233226835</v>
      </c>
      <c r="V19" s="126">
        <f t="shared" si="21"/>
        <v>77.432394249201266</v>
      </c>
      <c r="W19" s="123">
        <v>44073.099000000002</v>
      </c>
      <c r="X19" s="125">
        <f t="shared" si="18"/>
        <v>77108.597999999984</v>
      </c>
      <c r="Y19" s="126">
        <f t="shared" si="29"/>
        <v>274.95615182404117</v>
      </c>
    </row>
    <row r="20" spans="1:28" s="82" customFormat="1" ht="58.5" x14ac:dyDescent="0.25">
      <c r="A20" s="79" t="s">
        <v>182</v>
      </c>
      <c r="B20" s="167" t="s">
        <v>136</v>
      </c>
      <c r="C20" s="66">
        <v>14040200</v>
      </c>
      <c r="D20" s="122">
        <v>150000</v>
      </c>
      <c r="E20" s="122">
        <v>110000</v>
      </c>
      <c r="F20" s="123">
        <f t="shared" si="19"/>
        <v>87220.480999999985</v>
      </c>
      <c r="G20" s="122">
        <v>10565.005999999999</v>
      </c>
      <c r="H20" s="122">
        <v>8387.8109999999997</v>
      </c>
      <c r="I20" s="122">
        <v>7617.5</v>
      </c>
      <c r="J20" s="122">
        <v>7819.9989999999998</v>
      </c>
      <c r="K20" s="122">
        <v>10023.916999999999</v>
      </c>
      <c r="L20" s="122">
        <v>10164.776</v>
      </c>
      <c r="M20" s="122">
        <v>10215.194</v>
      </c>
      <c r="N20" s="122">
        <v>10845.874</v>
      </c>
      <c r="O20" s="122">
        <v>11580.404</v>
      </c>
      <c r="P20" s="124">
        <v>82300</v>
      </c>
      <c r="Q20" s="125">
        <f t="shared" si="43"/>
        <v>4920.4809999999852</v>
      </c>
      <c r="R20" s="126">
        <f t="shared" si="44"/>
        <v>105.9787132442284</v>
      </c>
      <c r="S20" s="125">
        <f t="shared" si="20"/>
        <v>82500</v>
      </c>
      <c r="T20" s="125">
        <f t="shared" si="45"/>
        <v>4720.4809999999852</v>
      </c>
      <c r="U20" s="126">
        <f t="shared" si="46"/>
        <v>105.72179515151514</v>
      </c>
      <c r="V20" s="126">
        <f t="shared" si="21"/>
        <v>79.29134636363635</v>
      </c>
      <c r="W20" s="123">
        <v>105506.151</v>
      </c>
      <c r="X20" s="125">
        <f t="shared" si="18"/>
        <v>-18285.670000000013</v>
      </c>
      <c r="Y20" s="126">
        <f t="shared" si="29"/>
        <v>82.668621851251103</v>
      </c>
    </row>
    <row r="21" spans="1:28" s="106" customFormat="1" ht="23.25" x14ac:dyDescent="0.25">
      <c r="A21" s="74">
        <v>5</v>
      </c>
      <c r="B21" s="83" t="s">
        <v>138</v>
      </c>
      <c r="C21" s="75" t="s">
        <v>139</v>
      </c>
      <c r="D21" s="117">
        <v>0</v>
      </c>
      <c r="E21" s="117">
        <v>0</v>
      </c>
      <c r="F21" s="118">
        <f t="shared" si="19"/>
        <v>1.2E-2</v>
      </c>
      <c r="G21" s="117">
        <v>0</v>
      </c>
      <c r="H21" s="117">
        <v>0</v>
      </c>
      <c r="I21" s="117">
        <v>0</v>
      </c>
      <c r="J21" s="117">
        <v>1.2E-2</v>
      </c>
      <c r="K21" s="117"/>
      <c r="L21" s="117"/>
      <c r="M21" s="117">
        <v>0</v>
      </c>
      <c r="N21" s="117">
        <v>0</v>
      </c>
      <c r="O21" s="117">
        <v>0</v>
      </c>
      <c r="P21" s="119"/>
      <c r="Q21" s="120">
        <f t="shared" si="43"/>
        <v>1.2E-2</v>
      </c>
      <c r="R21" s="121"/>
      <c r="S21" s="120">
        <f t="shared" si="20"/>
        <v>0</v>
      </c>
      <c r="T21" s="120">
        <f t="shared" si="45"/>
        <v>1.2E-2</v>
      </c>
      <c r="U21" s="121"/>
      <c r="V21" s="121"/>
      <c r="W21" s="118">
        <v>6.7789999999999999</v>
      </c>
      <c r="X21" s="120">
        <f t="shared" si="18"/>
        <v>-6.7670000000000003</v>
      </c>
      <c r="Y21" s="121"/>
      <c r="Z21" s="151"/>
      <c r="AA21" s="151"/>
    </row>
    <row r="22" spans="1:28" s="106" customFormat="1" ht="39" x14ac:dyDescent="0.25">
      <c r="A22" s="74">
        <v>6</v>
      </c>
      <c r="B22" s="83" t="s">
        <v>132</v>
      </c>
      <c r="C22" s="75" t="s">
        <v>38</v>
      </c>
      <c r="D22" s="117">
        <f>D23+D24+D25+D27+D26</f>
        <v>1164164.4849999999</v>
      </c>
      <c r="E22" s="117">
        <f>E23+E24+E25+E27+E26</f>
        <v>1215100.5</v>
      </c>
      <c r="F22" s="118">
        <f t="shared" si="19"/>
        <v>946255.87300000002</v>
      </c>
      <c r="G22" s="117">
        <f t="shared" ref="G22:P22" si="47">G23+G24+G25+G27+G26</f>
        <v>135837.954</v>
      </c>
      <c r="H22" s="117">
        <f t="shared" ref="H22:N22" si="48">H23+H24+H25+H27+H26</f>
        <v>97665.688999999998</v>
      </c>
      <c r="I22" s="117">
        <f t="shared" si="48"/>
        <v>71427.986999999994</v>
      </c>
      <c r="J22" s="117">
        <f t="shared" si="48"/>
        <v>131213.022</v>
      </c>
      <c r="K22" s="117">
        <f t="shared" si="48"/>
        <v>98625.87999999999</v>
      </c>
      <c r="L22" s="117">
        <f t="shared" si="48"/>
        <v>84481.77</v>
      </c>
      <c r="M22" s="117">
        <f t="shared" si="48"/>
        <v>139688.96500000003</v>
      </c>
      <c r="N22" s="117">
        <f t="shared" si="48"/>
        <v>112410.87800000001</v>
      </c>
      <c r="O22" s="117">
        <f t="shared" si="47"/>
        <v>74903.728000000003</v>
      </c>
      <c r="P22" s="119">
        <f t="shared" si="47"/>
        <v>930207.10100000002</v>
      </c>
      <c r="Q22" s="120">
        <f t="shared" si="15"/>
        <v>16048.771999999997</v>
      </c>
      <c r="R22" s="121">
        <f t="shared" si="42"/>
        <v>101.725290205025</v>
      </c>
      <c r="S22" s="120">
        <f t="shared" si="20"/>
        <v>911325.375</v>
      </c>
      <c r="T22" s="120">
        <f t="shared" si="16"/>
        <v>34930.498000000021</v>
      </c>
      <c r="U22" s="121">
        <f t="shared" si="17"/>
        <v>103.83293376418933</v>
      </c>
      <c r="V22" s="121">
        <f t="shared" si="21"/>
        <v>77.874700323141994</v>
      </c>
      <c r="W22" s="118">
        <f t="shared" ref="W22" si="49">W23+W24+W25+W27+W26</f>
        <v>782007.103</v>
      </c>
      <c r="X22" s="120">
        <f t="shared" si="18"/>
        <v>164248.77000000002</v>
      </c>
      <c r="Y22" s="121">
        <f t="shared" ref="Y22:Y27" si="50">F22/W22*100</f>
        <v>121.00348825092449</v>
      </c>
      <c r="Z22" s="151">
        <f>W24+W25+W23</f>
        <v>263347.53099999996</v>
      </c>
      <c r="AA22" s="151">
        <f>F23+F24+F25</f>
        <v>338172.05</v>
      </c>
    </row>
    <row r="23" spans="1:28" s="108" customFormat="1" ht="23.25" x14ac:dyDescent="0.25">
      <c r="A23" s="107" t="s">
        <v>140</v>
      </c>
      <c r="B23" s="168" t="s">
        <v>57</v>
      </c>
      <c r="C23" s="194" t="s">
        <v>44</v>
      </c>
      <c r="D23" s="122">
        <v>121980</v>
      </c>
      <c r="E23" s="122">
        <v>127580</v>
      </c>
      <c r="F23" s="123">
        <f t="shared" si="19"/>
        <v>110453.83099999999</v>
      </c>
      <c r="G23" s="122">
        <v>17215.075000000001</v>
      </c>
      <c r="H23" s="122">
        <v>4947.9979999999996</v>
      </c>
      <c r="I23" s="122">
        <v>6293.1809999999996</v>
      </c>
      <c r="J23" s="122">
        <v>23659.424999999999</v>
      </c>
      <c r="K23" s="122">
        <v>8386.5069999999996</v>
      </c>
      <c r="L23" s="122">
        <v>9446.65</v>
      </c>
      <c r="M23" s="122">
        <v>24417.967000000001</v>
      </c>
      <c r="N23" s="122">
        <v>9067.4570000000003</v>
      </c>
      <c r="O23" s="122">
        <v>7019.5709999999999</v>
      </c>
      <c r="P23" s="124">
        <v>107887.364</v>
      </c>
      <c r="Q23" s="125">
        <f t="shared" si="15"/>
        <v>2566.4669999999896</v>
      </c>
      <c r="R23" s="126">
        <f t="shared" si="42"/>
        <v>102.37883928649882</v>
      </c>
      <c r="S23" s="150">
        <f t="shared" si="20"/>
        <v>95685</v>
      </c>
      <c r="T23" s="125">
        <f t="shared" si="16"/>
        <v>14768.830999999991</v>
      </c>
      <c r="U23" s="126">
        <f t="shared" si="17"/>
        <v>115.43484454198672</v>
      </c>
      <c r="V23" s="126">
        <f t="shared" si="21"/>
        <v>86.576133406490044</v>
      </c>
      <c r="W23" s="123">
        <v>80025.521999999997</v>
      </c>
      <c r="X23" s="125">
        <f t="shared" si="18"/>
        <v>30428.308999999994</v>
      </c>
      <c r="Y23" s="126">
        <f t="shared" si="50"/>
        <v>138.02325588079262</v>
      </c>
    </row>
    <row r="24" spans="1:28" s="108" customFormat="1" ht="23.25" x14ac:dyDescent="0.25">
      <c r="A24" s="79" t="s">
        <v>141</v>
      </c>
      <c r="B24" s="168" t="s">
        <v>7</v>
      </c>
      <c r="C24" s="194"/>
      <c r="D24" s="122">
        <v>287000</v>
      </c>
      <c r="E24" s="122">
        <v>287000</v>
      </c>
      <c r="F24" s="123">
        <f t="shared" si="19"/>
        <v>226176.00799999997</v>
      </c>
      <c r="G24" s="122">
        <v>17562.599999999999</v>
      </c>
      <c r="H24" s="122">
        <v>25973.133000000002</v>
      </c>
      <c r="I24" s="122">
        <v>24076.474999999999</v>
      </c>
      <c r="J24" s="122">
        <v>25493.025000000001</v>
      </c>
      <c r="K24" s="122">
        <v>26040.036</v>
      </c>
      <c r="L24" s="122">
        <v>27182.236000000001</v>
      </c>
      <c r="M24" s="122">
        <v>27242.027999999998</v>
      </c>
      <c r="N24" s="122">
        <v>27075.561000000002</v>
      </c>
      <c r="O24" s="122">
        <v>25530.914000000001</v>
      </c>
      <c r="P24" s="124">
        <v>218197</v>
      </c>
      <c r="Q24" s="125">
        <f t="shared" si="15"/>
        <v>7979.0079999999725</v>
      </c>
      <c r="R24" s="126">
        <f t="shared" si="42"/>
        <v>103.65679088163446</v>
      </c>
      <c r="S24" s="120">
        <f t="shared" si="20"/>
        <v>215250</v>
      </c>
      <c r="T24" s="125">
        <f t="shared" si="16"/>
        <v>10926.007999999973</v>
      </c>
      <c r="U24" s="126">
        <f t="shared" si="17"/>
        <v>105.0759619047619</v>
      </c>
      <c r="V24" s="126">
        <f t="shared" si="21"/>
        <v>78.806971428571416</v>
      </c>
      <c r="W24" s="123">
        <v>182337.61499999999</v>
      </c>
      <c r="X24" s="125">
        <f t="shared" si="18"/>
        <v>43838.392999999982</v>
      </c>
      <c r="Y24" s="126">
        <f t="shared" si="50"/>
        <v>124.04242975318066</v>
      </c>
    </row>
    <row r="25" spans="1:28" s="108" customFormat="1" ht="23.25" x14ac:dyDescent="0.25">
      <c r="A25" s="79" t="s">
        <v>142</v>
      </c>
      <c r="B25" s="168" t="s">
        <v>58</v>
      </c>
      <c r="C25" s="194"/>
      <c r="D25" s="122">
        <v>1410</v>
      </c>
      <c r="E25" s="122">
        <v>1910</v>
      </c>
      <c r="F25" s="123">
        <f t="shared" si="19"/>
        <v>1542.211</v>
      </c>
      <c r="G25" s="122">
        <v>204.43299999999999</v>
      </c>
      <c r="H25" s="122">
        <v>73.542000000000002</v>
      </c>
      <c r="I25" s="122">
        <v>34.834000000000003</v>
      </c>
      <c r="J25" s="122">
        <v>154.41999999999999</v>
      </c>
      <c r="K25" s="122">
        <v>145.92500000000001</v>
      </c>
      <c r="L25" s="122">
        <v>78</v>
      </c>
      <c r="M25" s="122">
        <v>426.25</v>
      </c>
      <c r="N25" s="122">
        <v>256.05700000000002</v>
      </c>
      <c r="O25" s="122">
        <v>168.75</v>
      </c>
      <c r="P25" s="124">
        <v>1449.7</v>
      </c>
      <c r="Q25" s="125">
        <f t="shared" si="15"/>
        <v>92.510999999999967</v>
      </c>
      <c r="R25" s="126">
        <f t="shared" si="42"/>
        <v>106.38138925294889</v>
      </c>
      <c r="S25" s="120">
        <f t="shared" si="20"/>
        <v>1432.5</v>
      </c>
      <c r="T25" s="125">
        <f t="shared" si="16"/>
        <v>109.71100000000001</v>
      </c>
      <c r="U25" s="126">
        <f t="shared" si="17"/>
        <v>107.65870855148343</v>
      </c>
      <c r="V25" s="126">
        <f t="shared" si="21"/>
        <v>80.744031413612575</v>
      </c>
      <c r="W25" s="123">
        <v>984.39400000000001</v>
      </c>
      <c r="X25" s="125">
        <f t="shared" si="18"/>
        <v>557.81700000000001</v>
      </c>
      <c r="Y25" s="126">
        <f t="shared" si="50"/>
        <v>156.66603006519748</v>
      </c>
      <c r="Z25" s="126">
        <f>100-Y25</f>
        <v>-56.666030065197475</v>
      </c>
      <c r="AA25" s="109"/>
      <c r="AB25" s="110" t="e">
        <f>F23/#REF!*100</f>
        <v>#REF!</v>
      </c>
    </row>
    <row r="26" spans="1:28" s="112" customFormat="1" ht="23.25" x14ac:dyDescent="0.25">
      <c r="A26" s="79" t="s">
        <v>143</v>
      </c>
      <c r="B26" s="168" t="s">
        <v>40</v>
      </c>
      <c r="C26" s="111" t="s">
        <v>39</v>
      </c>
      <c r="D26" s="122">
        <v>2250</v>
      </c>
      <c r="E26" s="122">
        <v>2250</v>
      </c>
      <c r="F26" s="123">
        <f t="shared" si="19"/>
        <v>1788.5419999999999</v>
      </c>
      <c r="G26" s="122">
        <v>138.30099999999999</v>
      </c>
      <c r="H26" s="122">
        <v>277.06400000000002</v>
      </c>
      <c r="I26" s="122">
        <v>62.359000000000002</v>
      </c>
      <c r="J26" s="122">
        <v>252.548</v>
      </c>
      <c r="K26" s="122">
        <v>210.529</v>
      </c>
      <c r="L26" s="122">
        <v>93.471000000000004</v>
      </c>
      <c r="M26" s="122">
        <v>271.08600000000001</v>
      </c>
      <c r="N26" s="122">
        <v>318.13400000000001</v>
      </c>
      <c r="O26" s="122">
        <v>165.05</v>
      </c>
      <c r="P26" s="124">
        <v>1707.1</v>
      </c>
      <c r="Q26" s="125">
        <f t="shared" si="15"/>
        <v>81.442000000000007</v>
      </c>
      <c r="R26" s="126">
        <f t="shared" si="42"/>
        <v>104.77078085642317</v>
      </c>
      <c r="S26" s="120">
        <f t="shared" si="20"/>
        <v>1687.5</v>
      </c>
      <c r="T26" s="125">
        <f t="shared" si="16"/>
        <v>101.04199999999992</v>
      </c>
      <c r="U26" s="126">
        <f t="shared" si="17"/>
        <v>105.98767407407408</v>
      </c>
      <c r="V26" s="126">
        <f t="shared" si="21"/>
        <v>79.490755555555552</v>
      </c>
      <c r="W26" s="123">
        <v>1620.181</v>
      </c>
      <c r="X26" s="122">
        <f t="shared" si="18"/>
        <v>168.36099999999988</v>
      </c>
      <c r="Y26" s="126">
        <f t="shared" si="50"/>
        <v>110.39149329611936</v>
      </c>
    </row>
    <row r="27" spans="1:28" s="108" customFormat="1" ht="23.25" x14ac:dyDescent="0.25">
      <c r="A27" s="79" t="s">
        <v>144</v>
      </c>
      <c r="B27" s="168" t="s">
        <v>33</v>
      </c>
      <c r="C27" s="147" t="s">
        <v>34</v>
      </c>
      <c r="D27" s="122">
        <v>751524.48499999999</v>
      </c>
      <c r="E27" s="122">
        <v>796360.5</v>
      </c>
      <c r="F27" s="123">
        <f t="shared" si="19"/>
        <v>606295.28099999996</v>
      </c>
      <c r="G27" s="122">
        <v>100717.545</v>
      </c>
      <c r="H27" s="122">
        <v>66393.952000000005</v>
      </c>
      <c r="I27" s="122">
        <v>40961.137999999999</v>
      </c>
      <c r="J27" s="122">
        <v>81653.604000000007</v>
      </c>
      <c r="K27" s="122">
        <v>63842.883000000002</v>
      </c>
      <c r="L27" s="122">
        <v>47681.413</v>
      </c>
      <c r="M27" s="122">
        <v>87331.634000000005</v>
      </c>
      <c r="N27" s="122">
        <v>75693.668999999994</v>
      </c>
      <c r="O27" s="122">
        <v>42019.442999999999</v>
      </c>
      <c r="P27" s="124">
        <v>600965.93700000003</v>
      </c>
      <c r="Q27" s="125">
        <f t="shared" si="15"/>
        <v>5329.3439999999246</v>
      </c>
      <c r="R27" s="126">
        <f t="shared" si="42"/>
        <v>100.88679635098852</v>
      </c>
      <c r="S27" s="120">
        <f t="shared" si="20"/>
        <v>597270.375</v>
      </c>
      <c r="T27" s="125">
        <f t="shared" si="16"/>
        <v>9024.905999999959</v>
      </c>
      <c r="U27" s="126">
        <f t="shared" si="17"/>
        <v>101.51102522036189</v>
      </c>
      <c r="V27" s="126">
        <f t="shared" si="21"/>
        <v>76.133268915271415</v>
      </c>
      <c r="W27" s="123">
        <v>517039.391</v>
      </c>
      <c r="X27" s="125">
        <f t="shared" si="18"/>
        <v>89255.889999999956</v>
      </c>
      <c r="Y27" s="126">
        <f t="shared" si="50"/>
        <v>117.26288007329021</v>
      </c>
      <c r="AA27" s="109"/>
      <c r="AB27" s="110" t="e">
        <f>F27/#REF!*100</f>
        <v>#REF!</v>
      </c>
    </row>
    <row r="28" spans="1:28" s="78" customFormat="1" ht="39" x14ac:dyDescent="0.25">
      <c r="A28" s="74">
        <v>7</v>
      </c>
      <c r="B28" s="83" t="s">
        <v>46</v>
      </c>
      <c r="C28" s="75" t="s">
        <v>17</v>
      </c>
      <c r="D28" s="117">
        <v>940</v>
      </c>
      <c r="E28" s="117">
        <v>1660</v>
      </c>
      <c r="F28" s="118">
        <f t="shared" si="19"/>
        <v>1649.5829999999999</v>
      </c>
      <c r="G28" s="117">
        <v>1.22</v>
      </c>
      <c r="H28" s="117">
        <v>9.2029999999999994</v>
      </c>
      <c r="I28" s="117">
        <v>370.61599999999999</v>
      </c>
      <c r="J28" s="117">
        <v>47.322000000000003</v>
      </c>
      <c r="K28" s="117">
        <v>485.68299999999999</v>
      </c>
      <c r="L28" s="117">
        <v>0.34</v>
      </c>
      <c r="M28" s="117">
        <v>32.968000000000004</v>
      </c>
      <c r="N28" s="117">
        <v>701.89099999999996</v>
      </c>
      <c r="O28" s="117">
        <v>0.34</v>
      </c>
      <c r="P28" s="119">
        <v>1645</v>
      </c>
      <c r="Q28" s="120">
        <f t="shared" si="15"/>
        <v>4.5829999999998563</v>
      </c>
      <c r="R28" s="121">
        <f t="shared" si="42"/>
        <v>100.2786018237082</v>
      </c>
      <c r="S28" s="120">
        <f t="shared" si="20"/>
        <v>1245</v>
      </c>
      <c r="T28" s="120">
        <f t="shared" si="16"/>
        <v>404.58299999999986</v>
      </c>
      <c r="U28" s="121">
        <f t="shared" si="17"/>
        <v>132.49662650602409</v>
      </c>
      <c r="V28" s="121">
        <f t="shared" si="21"/>
        <v>99.372469879518064</v>
      </c>
      <c r="W28" s="118">
        <v>553.36099999999988</v>
      </c>
      <c r="X28" s="120">
        <f t="shared" si="18"/>
        <v>1096.222</v>
      </c>
      <c r="Y28" s="121">
        <f>F28/W28*100</f>
        <v>298.1025045133286</v>
      </c>
      <c r="Z28" s="77">
        <f>100-Y28</f>
        <v>-198.1025045133286</v>
      </c>
    </row>
    <row r="29" spans="1:28" s="78" customFormat="1" ht="23.25" x14ac:dyDescent="0.25">
      <c r="A29" s="74">
        <f t="shared" ref="A29:A37" si="51">A28+1</f>
        <v>8</v>
      </c>
      <c r="B29" s="83" t="s">
        <v>68</v>
      </c>
      <c r="C29" s="75" t="s">
        <v>67</v>
      </c>
      <c r="D29" s="117">
        <v>29000</v>
      </c>
      <c r="E29" s="117">
        <v>30300</v>
      </c>
      <c r="F29" s="118">
        <f t="shared" si="19"/>
        <v>43504.179000000004</v>
      </c>
      <c r="G29" s="117">
        <v>0</v>
      </c>
      <c r="H29" s="117">
        <v>0</v>
      </c>
      <c r="I29" s="117">
        <v>30343.200000000001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13160.978999999999</v>
      </c>
      <c r="P29" s="119">
        <v>30300</v>
      </c>
      <c r="Q29" s="120">
        <f t="shared" si="15"/>
        <v>13204.179000000004</v>
      </c>
      <c r="R29" s="121">
        <f t="shared" si="42"/>
        <v>143.57814851485148</v>
      </c>
      <c r="S29" s="120">
        <f t="shared" si="20"/>
        <v>22725</v>
      </c>
      <c r="T29" s="120">
        <f t="shared" si="16"/>
        <v>20779.179000000004</v>
      </c>
      <c r="U29" s="121">
        <f t="shared" si="17"/>
        <v>191.43753135313531</v>
      </c>
      <c r="V29" s="121">
        <f t="shared" si="21"/>
        <v>143.57814851485148</v>
      </c>
      <c r="W29" s="118">
        <v>12191.933000000001</v>
      </c>
      <c r="X29" s="120">
        <f t="shared" si="18"/>
        <v>31312.246000000003</v>
      </c>
      <c r="Y29" s="121">
        <f>F29/W29*100</f>
        <v>356.82757607017692</v>
      </c>
    </row>
    <row r="30" spans="1:28" s="78" customFormat="1" ht="23.25" x14ac:dyDescent="0.25">
      <c r="A30" s="74">
        <f t="shared" si="51"/>
        <v>9</v>
      </c>
      <c r="B30" s="83" t="s">
        <v>8</v>
      </c>
      <c r="C30" s="75" t="s">
        <v>18</v>
      </c>
      <c r="D30" s="117">
        <v>100</v>
      </c>
      <c r="E30" s="117">
        <v>845</v>
      </c>
      <c r="F30" s="118">
        <f t="shared" si="19"/>
        <v>845.92</v>
      </c>
      <c r="G30" s="117">
        <v>87.317999999999998</v>
      </c>
      <c r="H30" s="117">
        <v>69.724000000000004</v>
      </c>
      <c r="I30" s="117">
        <v>430.935</v>
      </c>
      <c r="J30" s="117">
        <v>257.94299999999998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9">
        <v>845</v>
      </c>
      <c r="Q30" s="120">
        <f t="shared" si="15"/>
        <v>0.91999999999995907</v>
      </c>
      <c r="R30" s="121">
        <f t="shared" ref="R30:R45" si="52">F30/P30*100</f>
        <v>100.10887573964497</v>
      </c>
      <c r="S30" s="120">
        <f t="shared" si="20"/>
        <v>633.75</v>
      </c>
      <c r="T30" s="120">
        <f t="shared" si="16"/>
        <v>212.16999999999996</v>
      </c>
      <c r="U30" s="121">
        <f t="shared" si="17"/>
        <v>133.4785009861933</v>
      </c>
      <c r="V30" s="121">
        <f t="shared" si="21"/>
        <v>100.10887573964497</v>
      </c>
      <c r="W30" s="118">
        <v>525.44899999999996</v>
      </c>
      <c r="X30" s="120">
        <f t="shared" si="18"/>
        <v>320.471</v>
      </c>
      <c r="Y30" s="121">
        <f>F30/W30*100</f>
        <v>160.98993432283629</v>
      </c>
    </row>
    <row r="31" spans="1:28" s="78" customFormat="1" ht="58.5" x14ac:dyDescent="0.25">
      <c r="A31" s="74">
        <f t="shared" si="51"/>
        <v>10</v>
      </c>
      <c r="B31" s="140" t="s">
        <v>86</v>
      </c>
      <c r="C31" s="101" t="s">
        <v>87</v>
      </c>
      <c r="D31" s="117">
        <v>12</v>
      </c>
      <c r="E31" s="117">
        <v>12</v>
      </c>
      <c r="F31" s="118">
        <f t="shared" si="19"/>
        <v>-5.5400000000000009</v>
      </c>
      <c r="G31" s="117">
        <v>7.4999999999999997E-2</v>
      </c>
      <c r="H31" s="117">
        <v>0</v>
      </c>
      <c r="I31" s="117">
        <v>-11.85</v>
      </c>
      <c r="J31" s="117">
        <v>0</v>
      </c>
      <c r="K31" s="117">
        <v>1.135</v>
      </c>
      <c r="L31" s="117">
        <v>0</v>
      </c>
      <c r="M31" s="117">
        <v>0</v>
      </c>
      <c r="N31" s="117">
        <v>5.0999999999999996</v>
      </c>
      <c r="O31" s="117">
        <v>0</v>
      </c>
      <c r="P31" s="119">
        <v>0</v>
      </c>
      <c r="Q31" s="120">
        <f t="shared" si="15"/>
        <v>-5.5400000000000009</v>
      </c>
      <c r="R31" s="121"/>
      <c r="S31" s="120">
        <f t="shared" si="20"/>
        <v>9</v>
      </c>
      <c r="T31" s="120">
        <f t="shared" si="16"/>
        <v>-14.540000000000001</v>
      </c>
      <c r="U31" s="121">
        <f t="shared" si="17"/>
        <v>-61.555555555555564</v>
      </c>
      <c r="V31" s="121">
        <f t="shared" si="21"/>
        <v>-46.166666666666671</v>
      </c>
      <c r="W31" s="118">
        <v>6.8349999999999991</v>
      </c>
      <c r="X31" s="120">
        <f t="shared" si="18"/>
        <v>-12.375</v>
      </c>
      <c r="Y31" s="121">
        <f t="shared" ref="Y31:Y44" si="53">F31/W31*100</f>
        <v>-81.05340160936359</v>
      </c>
    </row>
    <row r="32" spans="1:28" s="78" customFormat="1" ht="23.25" x14ac:dyDescent="0.25">
      <c r="A32" s="74">
        <f t="shared" si="51"/>
        <v>11</v>
      </c>
      <c r="B32" s="136" t="s">
        <v>30</v>
      </c>
      <c r="C32" s="75" t="s">
        <v>24</v>
      </c>
      <c r="D32" s="117">
        <v>10000</v>
      </c>
      <c r="E32" s="117">
        <v>13000</v>
      </c>
      <c r="F32" s="118">
        <f t="shared" si="19"/>
        <v>10722.168</v>
      </c>
      <c r="G32" s="117">
        <v>808.93100000000004</v>
      </c>
      <c r="H32" s="117">
        <v>945.82899999999995</v>
      </c>
      <c r="I32" s="117">
        <v>1144.22</v>
      </c>
      <c r="J32" s="117">
        <v>1080.778</v>
      </c>
      <c r="K32" s="117">
        <v>1569.3620000000001</v>
      </c>
      <c r="L32" s="117">
        <v>1179.481</v>
      </c>
      <c r="M32" s="117">
        <v>1178.9770000000001</v>
      </c>
      <c r="N32" s="117">
        <v>1524.769</v>
      </c>
      <c r="O32" s="117">
        <v>1289.8209999999999</v>
      </c>
      <c r="P32" s="119">
        <v>10485</v>
      </c>
      <c r="Q32" s="120">
        <f t="shared" si="15"/>
        <v>237.16799999999967</v>
      </c>
      <c r="R32" s="121">
        <f t="shared" si="52"/>
        <v>102.26197424892705</v>
      </c>
      <c r="S32" s="120">
        <f t="shared" si="20"/>
        <v>9750</v>
      </c>
      <c r="T32" s="120">
        <f t="shared" si="16"/>
        <v>972.16799999999967</v>
      </c>
      <c r="U32" s="121">
        <f t="shared" si="17"/>
        <v>109.97095384615385</v>
      </c>
      <c r="V32" s="121">
        <f t="shared" si="21"/>
        <v>82.478215384615382</v>
      </c>
      <c r="W32" s="118">
        <v>6591.847999999999</v>
      </c>
      <c r="X32" s="120">
        <f t="shared" si="18"/>
        <v>4130.3200000000006</v>
      </c>
      <c r="Y32" s="121">
        <f t="shared" si="53"/>
        <v>162.65799818199693</v>
      </c>
      <c r="Z32" s="77">
        <f>100-Y32</f>
        <v>-62.65799818199693</v>
      </c>
    </row>
    <row r="33" spans="1:29" s="78" customFormat="1" ht="39" x14ac:dyDescent="0.25">
      <c r="A33" s="74">
        <f t="shared" si="51"/>
        <v>12</v>
      </c>
      <c r="B33" s="136" t="s">
        <v>78</v>
      </c>
      <c r="C33" s="75" t="s">
        <v>77</v>
      </c>
      <c r="D33" s="117">
        <v>450</v>
      </c>
      <c r="E33" s="117">
        <v>610</v>
      </c>
      <c r="F33" s="118">
        <f t="shared" si="19"/>
        <v>604.91399999999999</v>
      </c>
      <c r="G33" s="117">
        <v>26</v>
      </c>
      <c r="H33" s="117">
        <v>107</v>
      </c>
      <c r="I33" s="117">
        <v>33.244999999999997</v>
      </c>
      <c r="J33" s="117">
        <v>31.8</v>
      </c>
      <c r="K33" s="117">
        <v>103.499</v>
      </c>
      <c r="L33" s="117">
        <v>83.5</v>
      </c>
      <c r="M33" s="117">
        <v>46</v>
      </c>
      <c r="N33" s="117">
        <v>161.72200000000001</v>
      </c>
      <c r="O33" s="117">
        <v>12.148</v>
      </c>
      <c r="P33" s="119">
        <v>595</v>
      </c>
      <c r="Q33" s="120">
        <f t="shared" si="15"/>
        <v>9.9139999999999873</v>
      </c>
      <c r="R33" s="121">
        <f t="shared" si="52"/>
        <v>101.66621848739497</v>
      </c>
      <c r="S33" s="120">
        <f t="shared" si="20"/>
        <v>457.5</v>
      </c>
      <c r="T33" s="120">
        <f t="shared" si="16"/>
        <v>147.41399999999999</v>
      </c>
      <c r="U33" s="121">
        <f t="shared" si="17"/>
        <v>132.22163934426229</v>
      </c>
      <c r="V33" s="121">
        <f t="shared" si="21"/>
        <v>99.166229508196722</v>
      </c>
      <c r="W33" s="118">
        <v>311.67200000000003</v>
      </c>
      <c r="X33" s="120">
        <f t="shared" si="18"/>
        <v>293.24199999999996</v>
      </c>
      <c r="Y33" s="121">
        <f t="shared" si="53"/>
        <v>194.08673220565205</v>
      </c>
    </row>
    <row r="34" spans="1:29" s="78" customFormat="1" ht="23.25" x14ac:dyDescent="0.25">
      <c r="A34" s="74">
        <f t="shared" si="51"/>
        <v>13</v>
      </c>
      <c r="B34" s="136" t="s">
        <v>105</v>
      </c>
      <c r="C34" s="75" t="s">
        <v>106</v>
      </c>
      <c r="D34" s="117">
        <v>17700</v>
      </c>
      <c r="E34" s="117">
        <v>17700</v>
      </c>
      <c r="F34" s="118">
        <f t="shared" si="19"/>
        <v>15070.619000000001</v>
      </c>
      <c r="G34" s="117">
        <v>1414.5129999999999</v>
      </c>
      <c r="H34" s="117">
        <v>1797.0060000000001</v>
      </c>
      <c r="I34" s="117">
        <v>1830.355</v>
      </c>
      <c r="J34" s="117">
        <v>1762.269</v>
      </c>
      <c r="K34" s="117">
        <v>1736.9860000000001</v>
      </c>
      <c r="L34" s="117">
        <v>1563.895</v>
      </c>
      <c r="M34" s="117">
        <v>1629.444</v>
      </c>
      <c r="N34" s="117">
        <v>1742.35</v>
      </c>
      <c r="O34" s="117">
        <v>1593.8009999999999</v>
      </c>
      <c r="P34" s="119">
        <v>14550</v>
      </c>
      <c r="Q34" s="120">
        <f t="shared" si="15"/>
        <v>520.6190000000006</v>
      </c>
      <c r="R34" s="121">
        <f t="shared" si="52"/>
        <v>103.57813745704468</v>
      </c>
      <c r="S34" s="120">
        <f t="shared" si="20"/>
        <v>13275</v>
      </c>
      <c r="T34" s="120">
        <f t="shared" si="16"/>
        <v>1795.6190000000006</v>
      </c>
      <c r="U34" s="121">
        <f t="shared" si="17"/>
        <v>113.52632015065913</v>
      </c>
      <c r="V34" s="121">
        <f t="shared" si="21"/>
        <v>85.144740112994356</v>
      </c>
      <c r="W34" s="118">
        <v>13464.699999999997</v>
      </c>
      <c r="X34" s="120">
        <f t="shared" si="18"/>
        <v>1605.9190000000035</v>
      </c>
      <c r="Y34" s="121">
        <f t="shared" si="53"/>
        <v>111.92688288636215</v>
      </c>
    </row>
    <row r="35" spans="1:29" s="78" customFormat="1" ht="39" x14ac:dyDescent="0.25">
      <c r="A35" s="74">
        <f>A34+1</f>
        <v>14</v>
      </c>
      <c r="B35" s="136" t="s">
        <v>154</v>
      </c>
      <c r="C35" s="75" t="s">
        <v>153</v>
      </c>
      <c r="D35" s="117">
        <v>0</v>
      </c>
      <c r="E35" s="117">
        <v>2510</v>
      </c>
      <c r="F35" s="118">
        <f t="shared" si="19"/>
        <v>2750.029</v>
      </c>
      <c r="G35" s="117">
        <v>0</v>
      </c>
      <c r="H35" s="117">
        <v>501.57299999999998</v>
      </c>
      <c r="I35" s="117">
        <v>891.15099999999995</v>
      </c>
      <c r="J35" s="117">
        <v>30.734000000000002</v>
      </c>
      <c r="K35" s="117">
        <v>54.744999999999997</v>
      </c>
      <c r="L35" s="117">
        <v>92.102000000000004</v>
      </c>
      <c r="M35" s="117">
        <v>363.49299999999999</v>
      </c>
      <c r="N35" s="117">
        <v>508.29500000000002</v>
      </c>
      <c r="O35" s="117">
        <v>307.93599999999998</v>
      </c>
      <c r="P35" s="119">
        <v>2510</v>
      </c>
      <c r="Q35" s="120">
        <f t="shared" si="15"/>
        <v>240.029</v>
      </c>
      <c r="R35" s="121">
        <f t="shared" si="52"/>
        <v>109.56290836653386</v>
      </c>
      <c r="S35" s="120">
        <f t="shared" si="20"/>
        <v>1882.5</v>
      </c>
      <c r="T35" s="120">
        <f t="shared" si="16"/>
        <v>867.529</v>
      </c>
      <c r="U35" s="121">
        <f t="shared" ref="U35" si="54">F35/S35*100</f>
        <v>146.08387782204514</v>
      </c>
      <c r="V35" s="121">
        <f t="shared" ref="V35" si="55">F35/E35*100</f>
        <v>109.56290836653386</v>
      </c>
      <c r="W35" s="118">
        <v>0</v>
      </c>
      <c r="X35" s="120">
        <f t="shared" si="18"/>
        <v>2750.029</v>
      </c>
      <c r="Y35" s="121"/>
    </row>
    <row r="36" spans="1:29" s="78" customFormat="1" ht="58.5" x14ac:dyDescent="0.25">
      <c r="A36" s="74">
        <f t="shared" si="51"/>
        <v>15</v>
      </c>
      <c r="B36" s="136" t="s">
        <v>129</v>
      </c>
      <c r="C36" s="75" t="s">
        <v>130</v>
      </c>
      <c r="D36" s="117">
        <v>58</v>
      </c>
      <c r="E36" s="117">
        <v>58</v>
      </c>
      <c r="F36" s="118">
        <f t="shared" si="19"/>
        <v>42.875999999999998</v>
      </c>
      <c r="G36" s="117">
        <v>1.99</v>
      </c>
      <c r="H36" s="117">
        <v>5.36</v>
      </c>
      <c r="I36" s="117">
        <v>2.0099999999999998</v>
      </c>
      <c r="J36" s="117">
        <v>2.68</v>
      </c>
      <c r="K36" s="117">
        <v>6.03</v>
      </c>
      <c r="L36" s="117">
        <v>2.0099999999999998</v>
      </c>
      <c r="M36" s="117">
        <v>8.718</v>
      </c>
      <c r="N36" s="117">
        <v>3.35</v>
      </c>
      <c r="O36" s="117">
        <v>10.728</v>
      </c>
      <c r="P36" s="119">
        <v>42.8</v>
      </c>
      <c r="Q36" s="120">
        <f t="shared" si="15"/>
        <v>7.6000000000000512E-2</v>
      </c>
      <c r="R36" s="121">
        <f t="shared" si="52"/>
        <v>100.17757009345793</v>
      </c>
      <c r="S36" s="120">
        <f t="shared" si="20"/>
        <v>43.5</v>
      </c>
      <c r="T36" s="120">
        <f t="shared" ref="T36" si="56">F36-S36</f>
        <v>-0.62400000000000233</v>
      </c>
      <c r="U36" s="121">
        <f>F36/S36*100</f>
        <v>98.565517241379311</v>
      </c>
      <c r="V36" s="121">
        <f t="shared" si="21"/>
        <v>73.92413793103448</v>
      </c>
      <c r="W36" s="118">
        <v>44.774000000000001</v>
      </c>
      <c r="X36" s="120">
        <f t="shared" ref="X36" si="57">F36-W36</f>
        <v>-1.8980000000000032</v>
      </c>
      <c r="Y36" s="121">
        <f t="shared" ref="Y36" si="58">F36/W36*100</f>
        <v>95.760932684147036</v>
      </c>
    </row>
    <row r="37" spans="1:29" s="78" customFormat="1" ht="23.25" x14ac:dyDescent="0.25">
      <c r="A37" s="74">
        <f t="shared" si="51"/>
        <v>16</v>
      </c>
      <c r="B37" s="136" t="s">
        <v>80</v>
      </c>
      <c r="C37" s="75" t="s">
        <v>79</v>
      </c>
      <c r="D37" s="117">
        <f>SUM(D38:D41)</f>
        <v>43825</v>
      </c>
      <c r="E37" s="117">
        <f>SUM(E38:E41)</f>
        <v>43876</v>
      </c>
      <c r="F37" s="118">
        <f t="shared" si="19"/>
        <v>30053.113999999998</v>
      </c>
      <c r="G37" s="117">
        <f t="shared" ref="G37:P37" si="59">SUM(G38:G41)</f>
        <v>2787.4590000000003</v>
      </c>
      <c r="H37" s="117">
        <f t="shared" ref="H37:N37" si="60">SUM(H38:H41)</f>
        <v>3000.232</v>
      </c>
      <c r="I37" s="117">
        <f t="shared" si="60"/>
        <v>3380.7479999999996</v>
      </c>
      <c r="J37" s="117">
        <f t="shared" si="60"/>
        <v>2782.9470000000006</v>
      </c>
      <c r="K37" s="117">
        <f t="shared" si="60"/>
        <v>3854.3329999999996</v>
      </c>
      <c r="L37" s="117">
        <f t="shared" si="60"/>
        <v>3910.6880000000001</v>
      </c>
      <c r="M37" s="117">
        <f t="shared" si="60"/>
        <v>3717.2630000000004</v>
      </c>
      <c r="N37" s="117">
        <f t="shared" si="60"/>
        <v>3672.7110000000002</v>
      </c>
      <c r="O37" s="117">
        <f t="shared" si="59"/>
        <v>2946.7330000000006</v>
      </c>
      <c r="P37" s="119">
        <f t="shared" si="59"/>
        <v>29524.400000000001</v>
      </c>
      <c r="Q37" s="120">
        <f t="shared" si="15"/>
        <v>528.7139999999963</v>
      </c>
      <c r="R37" s="121">
        <f t="shared" si="52"/>
        <v>101.79076966847758</v>
      </c>
      <c r="S37" s="120">
        <f t="shared" si="20"/>
        <v>32907</v>
      </c>
      <c r="T37" s="120">
        <f t="shared" si="16"/>
        <v>-2853.8860000000022</v>
      </c>
      <c r="U37" s="121">
        <f t="shared" si="17"/>
        <v>91.327419697936605</v>
      </c>
      <c r="V37" s="121">
        <f t="shared" si="21"/>
        <v>68.495564773452458</v>
      </c>
      <c r="W37" s="118">
        <f t="shared" ref="W37" si="61">SUM(W38:W41)</f>
        <v>31701.644000000004</v>
      </c>
      <c r="X37" s="120">
        <f t="shared" si="18"/>
        <v>-1648.5300000000061</v>
      </c>
      <c r="Y37" s="121">
        <f t="shared" si="53"/>
        <v>94.799859590877972</v>
      </c>
    </row>
    <row r="38" spans="1:29" s="82" customFormat="1" ht="39" x14ac:dyDescent="0.25">
      <c r="A38" s="79" t="s">
        <v>155</v>
      </c>
      <c r="B38" s="137" t="s">
        <v>72</v>
      </c>
      <c r="C38" s="147" t="s">
        <v>71</v>
      </c>
      <c r="D38" s="122">
        <v>1100</v>
      </c>
      <c r="E38" s="122">
        <v>1100</v>
      </c>
      <c r="F38" s="123">
        <f t="shared" si="19"/>
        <v>1180.5840000000001</v>
      </c>
      <c r="G38" s="122">
        <v>84.753</v>
      </c>
      <c r="H38" s="122">
        <v>114.929</v>
      </c>
      <c r="I38" s="122">
        <v>107.158</v>
      </c>
      <c r="J38" s="122">
        <v>110.23</v>
      </c>
      <c r="K38" s="122">
        <v>103.432</v>
      </c>
      <c r="L38" s="122">
        <v>196.40600000000001</v>
      </c>
      <c r="M38" s="122">
        <v>143.55199999999999</v>
      </c>
      <c r="N38" s="122">
        <v>170.68799999999999</v>
      </c>
      <c r="O38" s="122">
        <v>149.43600000000001</v>
      </c>
      <c r="P38" s="124">
        <v>1100</v>
      </c>
      <c r="Q38" s="125">
        <f t="shared" si="15"/>
        <v>80.58400000000006</v>
      </c>
      <c r="R38" s="126">
        <f t="shared" si="52"/>
        <v>107.32581818181819</v>
      </c>
      <c r="S38" s="120">
        <f t="shared" si="20"/>
        <v>825</v>
      </c>
      <c r="T38" s="125">
        <f t="shared" si="16"/>
        <v>355.58400000000006</v>
      </c>
      <c r="U38" s="126">
        <f t="shared" si="17"/>
        <v>143.10109090909091</v>
      </c>
      <c r="V38" s="126">
        <f t="shared" si="21"/>
        <v>107.32581818181819</v>
      </c>
      <c r="W38" s="123">
        <v>711.49599999999998</v>
      </c>
      <c r="X38" s="125">
        <f t="shared" si="18"/>
        <v>469.08800000000008</v>
      </c>
      <c r="Y38" s="126">
        <f t="shared" si="53"/>
        <v>165.92981548736748</v>
      </c>
      <c r="Z38" s="126">
        <f>Y38-100</f>
        <v>65.929815487367478</v>
      </c>
      <c r="AA38" s="80"/>
    </row>
    <row r="39" spans="1:29" s="82" customFormat="1" ht="23.25" x14ac:dyDescent="0.25">
      <c r="A39" s="79" t="s">
        <v>156</v>
      </c>
      <c r="B39" s="138" t="s">
        <v>59</v>
      </c>
      <c r="C39" s="66" t="s">
        <v>60</v>
      </c>
      <c r="D39" s="122">
        <v>42000</v>
      </c>
      <c r="E39" s="122">
        <v>42000</v>
      </c>
      <c r="F39" s="123">
        <f t="shared" si="19"/>
        <v>28183.233</v>
      </c>
      <c r="G39" s="122">
        <v>2625.3359999999998</v>
      </c>
      <c r="H39" s="122">
        <v>2807.0540000000001</v>
      </c>
      <c r="I39" s="122">
        <v>3209.8519999999999</v>
      </c>
      <c r="J39" s="122">
        <v>2617.3290000000002</v>
      </c>
      <c r="K39" s="122">
        <v>3674.4009999999998</v>
      </c>
      <c r="L39" s="122">
        <v>3636.848</v>
      </c>
      <c r="M39" s="122">
        <v>3481.4430000000002</v>
      </c>
      <c r="N39" s="122">
        <v>3439.8110000000001</v>
      </c>
      <c r="O39" s="122">
        <v>2691.1590000000001</v>
      </c>
      <c r="P39" s="124">
        <v>27750</v>
      </c>
      <c r="Q39" s="125">
        <f t="shared" si="15"/>
        <v>433.23300000000017</v>
      </c>
      <c r="R39" s="126">
        <f t="shared" si="52"/>
        <v>101.5612</v>
      </c>
      <c r="S39" s="120">
        <f t="shared" si="20"/>
        <v>31500</v>
      </c>
      <c r="T39" s="125">
        <f t="shared" si="16"/>
        <v>-3316.7669999999998</v>
      </c>
      <c r="U39" s="126">
        <f t="shared" si="17"/>
        <v>89.470580952380956</v>
      </c>
      <c r="V39" s="126">
        <f t="shared" si="21"/>
        <v>67.102935714285721</v>
      </c>
      <c r="W39" s="123">
        <v>30513.619000000002</v>
      </c>
      <c r="X39" s="125">
        <f t="shared" si="18"/>
        <v>-2330.3860000000022</v>
      </c>
      <c r="Y39" s="126">
        <f t="shared" si="53"/>
        <v>92.362800361373047</v>
      </c>
      <c r="Z39" s="126">
        <f>Y39-100</f>
        <v>-7.6371996386269529</v>
      </c>
      <c r="AA39" s="81"/>
    </row>
    <row r="40" spans="1:29" s="82" customFormat="1" ht="39" x14ac:dyDescent="0.25">
      <c r="A40" s="79" t="s">
        <v>157</v>
      </c>
      <c r="B40" s="138" t="s">
        <v>76</v>
      </c>
      <c r="C40" s="66" t="s">
        <v>73</v>
      </c>
      <c r="D40" s="122">
        <v>680</v>
      </c>
      <c r="E40" s="122">
        <v>680</v>
      </c>
      <c r="F40" s="123">
        <f t="shared" si="19"/>
        <v>592.25700000000006</v>
      </c>
      <c r="G40" s="122">
        <v>73.34</v>
      </c>
      <c r="H40" s="122">
        <v>51.128999999999998</v>
      </c>
      <c r="I40" s="122">
        <v>60.787999999999997</v>
      </c>
      <c r="J40" s="122">
        <v>51.357999999999997</v>
      </c>
      <c r="K40" s="122">
        <v>72.23</v>
      </c>
      <c r="L40" s="122">
        <v>66.144000000000005</v>
      </c>
      <c r="M40" s="122">
        <v>64.608000000000004</v>
      </c>
      <c r="N40" s="122">
        <v>54.841999999999999</v>
      </c>
      <c r="O40" s="122">
        <v>97.817999999999998</v>
      </c>
      <c r="P40" s="124">
        <v>581.4</v>
      </c>
      <c r="Q40" s="125">
        <f t="shared" si="15"/>
        <v>10.857000000000085</v>
      </c>
      <c r="R40" s="126">
        <f t="shared" si="52"/>
        <v>101.86738906088752</v>
      </c>
      <c r="S40" s="120">
        <f t="shared" si="20"/>
        <v>510</v>
      </c>
      <c r="T40" s="125">
        <f t="shared" si="16"/>
        <v>82.257000000000062</v>
      </c>
      <c r="U40" s="126">
        <f t="shared" si="17"/>
        <v>116.12882352941179</v>
      </c>
      <c r="V40" s="126">
        <f t="shared" si="21"/>
        <v>87.096617647058821</v>
      </c>
      <c r="W40" s="123">
        <v>447.16899999999998</v>
      </c>
      <c r="X40" s="125">
        <f t="shared" si="18"/>
        <v>145.08800000000008</v>
      </c>
      <c r="Y40" s="126">
        <f t="shared" si="53"/>
        <v>132.44589853053321</v>
      </c>
    </row>
    <row r="41" spans="1:29" s="82" customFormat="1" ht="97.5" x14ac:dyDescent="0.25">
      <c r="A41" s="79" t="s">
        <v>158</v>
      </c>
      <c r="B41" s="139" t="s">
        <v>75</v>
      </c>
      <c r="C41" s="66" t="s">
        <v>74</v>
      </c>
      <c r="D41" s="122">
        <v>45</v>
      </c>
      <c r="E41" s="122">
        <v>96</v>
      </c>
      <c r="F41" s="123">
        <f t="shared" si="19"/>
        <v>97.04000000000002</v>
      </c>
      <c r="G41" s="122">
        <v>4.03</v>
      </c>
      <c r="H41" s="122">
        <v>27.12</v>
      </c>
      <c r="I41" s="122">
        <v>2.95</v>
      </c>
      <c r="J41" s="122">
        <v>4.03</v>
      </c>
      <c r="K41" s="122">
        <v>4.2699999999999996</v>
      </c>
      <c r="L41" s="122">
        <v>11.29</v>
      </c>
      <c r="M41" s="122">
        <v>27.66</v>
      </c>
      <c r="N41" s="122">
        <v>7.37</v>
      </c>
      <c r="O41" s="122">
        <v>8.32</v>
      </c>
      <c r="P41" s="124">
        <v>93</v>
      </c>
      <c r="Q41" s="125">
        <f t="shared" si="15"/>
        <v>4.0400000000000205</v>
      </c>
      <c r="R41" s="126">
        <f t="shared" si="52"/>
        <v>104.3440860215054</v>
      </c>
      <c r="S41" s="120">
        <f t="shared" si="20"/>
        <v>72</v>
      </c>
      <c r="T41" s="125">
        <f t="shared" si="16"/>
        <v>25.04000000000002</v>
      </c>
      <c r="U41" s="126">
        <f t="shared" si="17"/>
        <v>134.7777777777778</v>
      </c>
      <c r="V41" s="126">
        <f t="shared" si="21"/>
        <v>101.08333333333334</v>
      </c>
      <c r="W41" s="123">
        <v>29.359999999999996</v>
      </c>
      <c r="X41" s="125">
        <f t="shared" si="18"/>
        <v>67.680000000000021</v>
      </c>
      <c r="Y41" s="126">
        <f t="shared" si="53"/>
        <v>330.5177111716622</v>
      </c>
    </row>
    <row r="42" spans="1:29" s="78" customFormat="1" ht="39" x14ac:dyDescent="0.25">
      <c r="A42" s="74">
        <v>16</v>
      </c>
      <c r="B42" s="174" t="s">
        <v>35</v>
      </c>
      <c r="C42" s="75" t="s">
        <v>19</v>
      </c>
      <c r="D42" s="117">
        <v>12000</v>
      </c>
      <c r="E42" s="117">
        <v>12000</v>
      </c>
      <c r="F42" s="118">
        <f t="shared" si="19"/>
        <v>12138.698999999999</v>
      </c>
      <c r="G42" s="117">
        <v>3396.0749999999998</v>
      </c>
      <c r="H42" s="117">
        <v>827.53599999999994</v>
      </c>
      <c r="I42" s="117">
        <v>1208.2950000000001</v>
      </c>
      <c r="J42" s="117">
        <v>1576.239</v>
      </c>
      <c r="K42" s="117">
        <v>1289.481</v>
      </c>
      <c r="L42" s="117">
        <v>1372.46</v>
      </c>
      <c r="M42" s="117">
        <v>830.077</v>
      </c>
      <c r="N42" s="117">
        <v>852.76599999999996</v>
      </c>
      <c r="O42" s="117">
        <v>785.77</v>
      </c>
      <c r="P42" s="119">
        <v>12000</v>
      </c>
      <c r="Q42" s="120">
        <f t="shared" si="15"/>
        <v>138.6989999999987</v>
      </c>
      <c r="R42" s="121">
        <f t="shared" si="52"/>
        <v>101.15582499999999</v>
      </c>
      <c r="S42" s="120">
        <f t="shared" si="20"/>
        <v>9000</v>
      </c>
      <c r="T42" s="120">
        <f t="shared" si="16"/>
        <v>3138.6989999999987</v>
      </c>
      <c r="U42" s="121">
        <f t="shared" si="17"/>
        <v>134.87443333333331</v>
      </c>
      <c r="V42" s="121">
        <f t="shared" si="21"/>
        <v>101.15582499999999</v>
      </c>
      <c r="W42" s="118">
        <v>8661.1939999999995</v>
      </c>
      <c r="X42" s="120">
        <f t="shared" si="18"/>
        <v>3477.5049999999992</v>
      </c>
      <c r="Y42" s="121">
        <f t="shared" si="53"/>
        <v>140.1504111326914</v>
      </c>
      <c r="Z42" s="78">
        <v>3831.8429999999998</v>
      </c>
    </row>
    <row r="43" spans="1:29" s="78" customFormat="1" ht="23.25" x14ac:dyDescent="0.25">
      <c r="A43" s="74">
        <f t="shared" ref="A43:A49" si="62">A42+1</f>
        <v>17</v>
      </c>
      <c r="B43" s="83" t="s">
        <v>54</v>
      </c>
      <c r="C43" s="75" t="s">
        <v>15</v>
      </c>
      <c r="D43" s="117">
        <v>405.2</v>
      </c>
      <c r="E43" s="117">
        <v>675.2</v>
      </c>
      <c r="F43" s="118">
        <f t="shared" si="19"/>
        <v>688.20600000000002</v>
      </c>
      <c r="G43" s="117">
        <v>22.706</v>
      </c>
      <c r="H43" s="117">
        <v>55.402000000000001</v>
      </c>
      <c r="I43" s="117">
        <v>176.16900000000001</v>
      </c>
      <c r="J43" s="117">
        <v>42.792000000000002</v>
      </c>
      <c r="K43" s="117">
        <v>37.798999999999999</v>
      </c>
      <c r="L43" s="117">
        <v>154.74600000000001</v>
      </c>
      <c r="M43" s="117">
        <v>92.840999999999994</v>
      </c>
      <c r="N43" s="117">
        <v>58.289000000000001</v>
      </c>
      <c r="O43" s="117">
        <v>47.462000000000003</v>
      </c>
      <c r="P43" s="119">
        <v>667.8</v>
      </c>
      <c r="Q43" s="120">
        <f t="shared" si="15"/>
        <v>20.406000000000063</v>
      </c>
      <c r="R43" s="121">
        <f t="shared" si="52"/>
        <v>103.05570530098834</v>
      </c>
      <c r="S43" s="120">
        <f t="shared" si="20"/>
        <v>506.40000000000003</v>
      </c>
      <c r="T43" s="120">
        <f t="shared" si="16"/>
        <v>181.80599999999998</v>
      </c>
      <c r="U43" s="121">
        <f t="shared" si="17"/>
        <v>135.90165876777252</v>
      </c>
      <c r="V43" s="121">
        <f t="shared" si="21"/>
        <v>101.92624407582937</v>
      </c>
      <c r="W43" s="118">
        <v>268.69900000000001</v>
      </c>
      <c r="X43" s="120">
        <f t="shared" si="18"/>
        <v>419.50700000000001</v>
      </c>
      <c r="Y43" s="121">
        <f t="shared" si="53"/>
        <v>256.12525539730331</v>
      </c>
      <c r="Z43" s="77">
        <f>100-Y43</f>
        <v>-156.12525539730331</v>
      </c>
    </row>
    <row r="44" spans="1:29" s="78" customFormat="1" ht="78" x14ac:dyDescent="0.25">
      <c r="A44" s="74">
        <f t="shared" si="62"/>
        <v>18</v>
      </c>
      <c r="B44" s="83" t="s">
        <v>93</v>
      </c>
      <c r="C44" s="75" t="s">
        <v>92</v>
      </c>
      <c r="D44" s="117">
        <v>24</v>
      </c>
      <c r="E44" s="117">
        <v>24</v>
      </c>
      <c r="F44" s="118">
        <f t="shared" si="19"/>
        <v>8.4030000000000005</v>
      </c>
      <c r="G44" s="117">
        <v>2.472</v>
      </c>
      <c r="H44" s="117">
        <v>0</v>
      </c>
      <c r="I44" s="117">
        <v>0</v>
      </c>
      <c r="J44" s="117">
        <v>4.8090000000000002</v>
      </c>
      <c r="K44" s="117">
        <v>0</v>
      </c>
      <c r="L44" s="117">
        <v>0</v>
      </c>
      <c r="M44" s="117">
        <v>0.69</v>
      </c>
      <c r="N44" s="117">
        <v>0</v>
      </c>
      <c r="O44" s="117">
        <v>0.432</v>
      </c>
      <c r="P44" s="119">
        <v>7.8810000000000002</v>
      </c>
      <c r="Q44" s="120">
        <f t="shared" si="15"/>
        <v>0.52200000000000024</v>
      </c>
      <c r="R44" s="121">
        <f t="shared" si="52"/>
        <v>106.62352493338409</v>
      </c>
      <c r="S44" s="120">
        <f t="shared" si="20"/>
        <v>18</v>
      </c>
      <c r="T44" s="120">
        <f t="shared" si="16"/>
        <v>-9.5969999999999995</v>
      </c>
      <c r="U44" s="121">
        <f t="shared" si="17"/>
        <v>46.683333333333337</v>
      </c>
      <c r="V44" s="121">
        <f t="shared" si="21"/>
        <v>35.012500000000003</v>
      </c>
      <c r="W44" s="118">
        <v>13.364000000000001</v>
      </c>
      <c r="X44" s="120">
        <f t="shared" si="18"/>
        <v>-4.9610000000000003</v>
      </c>
      <c r="Y44" s="121">
        <f t="shared" si="53"/>
        <v>62.877880873989824</v>
      </c>
    </row>
    <row r="45" spans="1:29" s="78" customFormat="1" ht="23.25" x14ac:dyDescent="0.25">
      <c r="A45" s="74">
        <f t="shared" si="62"/>
        <v>19</v>
      </c>
      <c r="B45" s="105" t="s">
        <v>61</v>
      </c>
      <c r="C45" s="34" t="s">
        <v>62</v>
      </c>
      <c r="D45" s="117">
        <v>270</v>
      </c>
      <c r="E45" s="117">
        <v>370</v>
      </c>
      <c r="F45" s="118">
        <f t="shared" si="19"/>
        <v>369.09899999999999</v>
      </c>
      <c r="G45" s="117">
        <v>0</v>
      </c>
      <c r="H45" s="117">
        <v>0</v>
      </c>
      <c r="I45" s="117">
        <v>2.3719999999999999</v>
      </c>
      <c r="J45" s="117">
        <v>0</v>
      </c>
      <c r="K45" s="117">
        <v>0</v>
      </c>
      <c r="L45" s="117">
        <v>366.72699999999998</v>
      </c>
      <c r="M45" s="117">
        <v>0</v>
      </c>
      <c r="N45" s="117">
        <v>0</v>
      </c>
      <c r="O45" s="117">
        <v>0</v>
      </c>
      <c r="P45" s="119">
        <v>368.3</v>
      </c>
      <c r="Q45" s="120">
        <f t="shared" si="15"/>
        <v>0.79899999999997817</v>
      </c>
      <c r="R45" s="121">
        <f t="shared" si="52"/>
        <v>100.21694270974749</v>
      </c>
      <c r="S45" s="120">
        <f t="shared" si="20"/>
        <v>277.5</v>
      </c>
      <c r="T45" s="120">
        <f t="shared" si="16"/>
        <v>91.59899999999999</v>
      </c>
      <c r="U45" s="121">
        <f t="shared" ref="U45:U50" si="63">F45/S45*100</f>
        <v>133.00864864864866</v>
      </c>
      <c r="V45" s="121">
        <f t="shared" si="21"/>
        <v>99.75648648648648</v>
      </c>
      <c r="W45" s="118">
        <v>0</v>
      </c>
      <c r="X45" s="120">
        <f t="shared" si="18"/>
        <v>369.09899999999999</v>
      </c>
      <c r="Y45" s="121"/>
    </row>
    <row r="46" spans="1:29" s="78" customFormat="1" ht="23.25" x14ac:dyDescent="0.25">
      <c r="A46" s="74">
        <f t="shared" si="62"/>
        <v>20</v>
      </c>
      <c r="B46" s="83" t="s">
        <v>8</v>
      </c>
      <c r="C46" s="75" t="s">
        <v>20</v>
      </c>
      <c r="D46" s="117">
        <v>1700</v>
      </c>
      <c r="E46" s="117">
        <v>2840</v>
      </c>
      <c r="F46" s="118">
        <f t="shared" si="19"/>
        <v>2849.2750000000001</v>
      </c>
      <c r="G46" s="117">
        <v>255.631</v>
      </c>
      <c r="H46" s="117">
        <v>306.08</v>
      </c>
      <c r="I46" s="117">
        <v>239.01900000000001</v>
      </c>
      <c r="J46" s="117">
        <v>242.27799999999999</v>
      </c>
      <c r="K46" s="117">
        <v>732.68399999999997</v>
      </c>
      <c r="L46" s="117">
        <v>234.667</v>
      </c>
      <c r="M46" s="117">
        <v>382.30799999999999</v>
      </c>
      <c r="N46" s="117">
        <v>289.608</v>
      </c>
      <c r="O46" s="117">
        <v>167</v>
      </c>
      <c r="P46" s="119">
        <v>2836</v>
      </c>
      <c r="Q46" s="120">
        <f t="shared" ref="Q46:Q66" si="64">F46-P46</f>
        <v>13.275000000000091</v>
      </c>
      <c r="R46" s="121">
        <f>F46/P46*100</f>
        <v>100.46808885754584</v>
      </c>
      <c r="S46" s="120">
        <f t="shared" si="20"/>
        <v>2130</v>
      </c>
      <c r="T46" s="120">
        <f t="shared" ref="T46:T66" si="65">F46-S46</f>
        <v>719.27500000000009</v>
      </c>
      <c r="U46" s="121">
        <f t="shared" si="63"/>
        <v>133.76877934272301</v>
      </c>
      <c r="V46" s="121">
        <f t="shared" si="21"/>
        <v>100.32658450704226</v>
      </c>
      <c r="W46" s="118">
        <v>1287.925</v>
      </c>
      <c r="X46" s="120">
        <f t="shared" ref="X46:X66" si="66">F46-W46</f>
        <v>1561.3500000000001</v>
      </c>
      <c r="Y46" s="121">
        <f>F46/W46*100</f>
        <v>221.22988528058701</v>
      </c>
      <c r="AC46" s="78">
        <v>246438.04</v>
      </c>
    </row>
    <row r="47" spans="1:29" s="78" customFormat="1" ht="117" x14ac:dyDescent="0.25">
      <c r="A47" s="74">
        <f t="shared" si="62"/>
        <v>21</v>
      </c>
      <c r="B47" s="83" t="s">
        <v>53</v>
      </c>
      <c r="C47" s="75" t="s">
        <v>47</v>
      </c>
      <c r="D47" s="117">
        <v>2000</v>
      </c>
      <c r="E47" s="117">
        <v>8050</v>
      </c>
      <c r="F47" s="118">
        <f t="shared" si="19"/>
        <v>8196.2209999999995</v>
      </c>
      <c r="G47" s="117">
        <v>1130.5809999999999</v>
      </c>
      <c r="H47" s="117">
        <v>421.64100000000002</v>
      </c>
      <c r="I47" s="117">
        <v>471.488</v>
      </c>
      <c r="J47" s="117">
        <v>3796.4290000000001</v>
      </c>
      <c r="K47" s="117">
        <v>366.95400000000001</v>
      </c>
      <c r="L47" s="117">
        <v>315.46699999999998</v>
      </c>
      <c r="M47" s="117">
        <v>650.78</v>
      </c>
      <c r="N47" s="117">
        <v>662.6</v>
      </c>
      <c r="O47" s="117">
        <v>380.28100000000001</v>
      </c>
      <c r="P47" s="119">
        <v>8050</v>
      </c>
      <c r="Q47" s="120">
        <f t="shared" si="64"/>
        <v>146.22099999999955</v>
      </c>
      <c r="R47" s="121">
        <f>F47/P47*100</f>
        <v>101.81640993788818</v>
      </c>
      <c r="S47" s="120">
        <f t="shared" si="20"/>
        <v>6037.5</v>
      </c>
      <c r="T47" s="120">
        <f t="shared" si="65"/>
        <v>2158.7209999999995</v>
      </c>
      <c r="U47" s="121">
        <f t="shared" si="63"/>
        <v>135.75521325051758</v>
      </c>
      <c r="V47" s="121">
        <f t="shared" si="21"/>
        <v>101.81640993788818</v>
      </c>
      <c r="W47" s="118">
        <v>1393.2340000000002</v>
      </c>
      <c r="X47" s="120">
        <f t="shared" si="66"/>
        <v>6802.9869999999992</v>
      </c>
      <c r="Y47" s="121">
        <f>F47/W47*100</f>
        <v>588.2874664270322</v>
      </c>
    </row>
    <row r="48" spans="1:29" s="78" customFormat="1" ht="58.5" x14ac:dyDescent="0.25">
      <c r="A48" s="74">
        <f t="shared" si="62"/>
        <v>22</v>
      </c>
      <c r="B48" s="83" t="s">
        <v>120</v>
      </c>
      <c r="C48" s="75" t="s">
        <v>119</v>
      </c>
      <c r="D48" s="117">
        <v>0.25</v>
      </c>
      <c r="E48" s="117">
        <v>0.25</v>
      </c>
      <c r="F48" s="118">
        <f t="shared" si="19"/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9">
        <v>0</v>
      </c>
      <c r="Q48" s="120">
        <f t="shared" si="64"/>
        <v>0</v>
      </c>
      <c r="R48" s="121"/>
      <c r="S48" s="120">
        <f t="shared" si="20"/>
        <v>0.1875</v>
      </c>
      <c r="T48" s="120">
        <f t="shared" si="65"/>
        <v>-0.1875</v>
      </c>
      <c r="U48" s="121">
        <f t="shared" si="63"/>
        <v>0</v>
      </c>
      <c r="V48" s="121">
        <f t="shared" si="21"/>
        <v>0</v>
      </c>
      <c r="W48" s="118">
        <v>0</v>
      </c>
      <c r="X48" s="120">
        <f t="shared" si="66"/>
        <v>0</v>
      </c>
      <c r="Y48" s="121"/>
      <c r="AA48" s="76">
        <f>F50-F46</f>
        <v>3959678.8320000004</v>
      </c>
      <c r="AB48" s="76">
        <f>W50-W46</f>
        <v>3285561.9500000007</v>
      </c>
      <c r="AC48" s="77">
        <f>AA48/AB48</f>
        <v>1.2051755201267775</v>
      </c>
    </row>
    <row r="49" spans="1:32" s="78" customFormat="1" ht="39" x14ac:dyDescent="0.25">
      <c r="A49" s="74">
        <f t="shared" si="62"/>
        <v>23</v>
      </c>
      <c r="B49" s="83" t="s">
        <v>82</v>
      </c>
      <c r="C49" s="75" t="s">
        <v>81</v>
      </c>
      <c r="D49" s="117">
        <v>0.25</v>
      </c>
      <c r="E49" s="117">
        <v>0.25</v>
      </c>
      <c r="F49" s="118">
        <f t="shared" si="19"/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9">
        <v>0</v>
      </c>
      <c r="Q49" s="120">
        <f t="shared" si="64"/>
        <v>0</v>
      </c>
      <c r="R49" s="121"/>
      <c r="S49" s="120">
        <f t="shared" si="20"/>
        <v>0.1875</v>
      </c>
      <c r="T49" s="120">
        <f t="shared" si="65"/>
        <v>-0.1875</v>
      </c>
      <c r="U49" s="121">
        <f t="shared" si="63"/>
        <v>0</v>
      </c>
      <c r="V49" s="121">
        <f t="shared" si="21"/>
        <v>0</v>
      </c>
      <c r="W49" s="118">
        <v>0</v>
      </c>
      <c r="X49" s="120">
        <f t="shared" si="66"/>
        <v>0</v>
      </c>
      <c r="Y49" s="121"/>
    </row>
    <row r="50" spans="1:32" s="89" customFormat="1" ht="30" customHeight="1" x14ac:dyDescent="0.3">
      <c r="A50" s="84"/>
      <c r="B50" s="85" t="s">
        <v>187</v>
      </c>
      <c r="C50" s="86"/>
      <c r="D50" s="86">
        <f>D7+D8+D9+D14+D22+D28+D29+D30+D31+D32+D33+D34+D37+D42+D43+D44+D45+D46+D47+D49+D48+D36</f>
        <v>4907395.4850000003</v>
      </c>
      <c r="E50" s="86">
        <f>E7+E8+E9+E14+E22+E28+E29+E30+E31+E32+E33+E34+E37+E42+E43+E44+E45+E46+E47+E49+E48+E36+E35</f>
        <v>6111310.1210000003</v>
      </c>
      <c r="F50" s="86">
        <f t="shared" si="19"/>
        <v>3962528.1070000003</v>
      </c>
      <c r="G50" s="86">
        <f t="shared" ref="G50:I50" si="67">G7+G8+G9+G14+G22+G28+G29+G30+G31+G32+G33+G34+G37+G42+G43+G44+G45+G46+G47+G49+G48+G36+G35+G21</f>
        <v>409452.82699999999</v>
      </c>
      <c r="H50" s="86">
        <f t="shared" si="67"/>
        <v>431791.36000000004</v>
      </c>
      <c r="I50" s="86">
        <f t="shared" si="67"/>
        <v>401731.77299999987</v>
      </c>
      <c r="J50" s="86">
        <f t="shared" ref="J50:O50" si="68">J7+J8+J9+J14+J22+J28+J29+J30+J31+J32+J33+J34+J37+J42+J43+J44+J45+J46+J47+J49+J48+J36+J35+J21</f>
        <v>453308.46799999994</v>
      </c>
      <c r="K50" s="86">
        <f t="shared" si="68"/>
        <v>447883.62200000015</v>
      </c>
      <c r="L50" s="86">
        <f t="shared" si="68"/>
        <v>448929.08400000015</v>
      </c>
      <c r="M50" s="86">
        <f t="shared" si="68"/>
        <v>477728.47100000014</v>
      </c>
      <c r="N50" s="86">
        <f t="shared" si="68"/>
        <v>452203.85799999995</v>
      </c>
      <c r="O50" s="86">
        <f t="shared" si="68"/>
        <v>439498.64399999997</v>
      </c>
      <c r="P50" s="86">
        <f>P7+P8+P9+P14+P22+P28+P29+P30+P31+P32+P33+P34+P37+P42+P43+P44+P45+P46+P47+P49+P48+P36+P35</f>
        <v>3835375.5319999992</v>
      </c>
      <c r="Q50" s="87">
        <f t="shared" si="64"/>
        <v>127152.57500000112</v>
      </c>
      <c r="R50" s="88">
        <f>F50/P50*100</f>
        <v>103.31525750057899</v>
      </c>
      <c r="S50" s="86">
        <f>S7+S8+S9+S14+S22+S28+S29+S30+S31+S32+S33+S34+S37+S42+S43+S44+S45+S46+S47+S49+S48+S36+S35</f>
        <v>4583482.5907500004</v>
      </c>
      <c r="T50" s="87">
        <f t="shared" si="65"/>
        <v>-620954.48375000013</v>
      </c>
      <c r="U50" s="88">
        <f t="shared" si="63"/>
        <v>86.452343355614389</v>
      </c>
      <c r="V50" s="88">
        <f t="shared" si="21"/>
        <v>64.839257516710788</v>
      </c>
      <c r="W50" s="86">
        <f>W7+W8+W9+W14+W22+W28+W29+W30+W31+W32+W33+W34+W37+W42+W43+W44+W45+W46+W47+W49+W48+W36+W21</f>
        <v>3286849.8750000005</v>
      </c>
      <c r="X50" s="87">
        <f t="shared" si="66"/>
        <v>675678.23199999984</v>
      </c>
      <c r="Y50" s="88">
        <f>F50/W50*100</f>
        <v>120.55701530937732</v>
      </c>
      <c r="Z50" s="90">
        <v>3286849.875</v>
      </c>
      <c r="AA50" s="90">
        <f>Z50-W50</f>
        <v>0</v>
      </c>
      <c r="AD50" s="90" t="e">
        <f>#REF!-#REF!-#REF!</f>
        <v>#REF!</v>
      </c>
      <c r="AF50" s="89">
        <v>294547.38299999997</v>
      </c>
    </row>
    <row r="51" spans="1:32" s="10" customFormat="1" ht="78" x14ac:dyDescent="0.25">
      <c r="A51" s="24">
        <v>1</v>
      </c>
      <c r="B51" s="171" t="s">
        <v>163</v>
      </c>
      <c r="C51" s="148" t="s">
        <v>160</v>
      </c>
      <c r="D51" s="127">
        <v>0</v>
      </c>
      <c r="E51" s="127">
        <v>10995.7</v>
      </c>
      <c r="F51" s="118">
        <f t="shared" si="19"/>
        <v>8246.7000000000007</v>
      </c>
      <c r="G51" s="117">
        <v>0</v>
      </c>
      <c r="H51" s="117">
        <v>0</v>
      </c>
      <c r="I51" s="117">
        <v>2748.9</v>
      </c>
      <c r="J51" s="117">
        <v>916.3</v>
      </c>
      <c r="K51" s="117">
        <v>916.3</v>
      </c>
      <c r="L51" s="117">
        <v>916.3</v>
      </c>
      <c r="M51" s="117">
        <v>916.3</v>
      </c>
      <c r="N51" s="117">
        <v>916.3</v>
      </c>
      <c r="O51" s="117">
        <v>916.3</v>
      </c>
      <c r="P51" s="117">
        <v>8246.7000000000007</v>
      </c>
      <c r="Q51" s="120">
        <f t="shared" ref="Q51" si="69">F51-P51</f>
        <v>0</v>
      </c>
      <c r="R51" s="121">
        <f>F51/P51*100</f>
        <v>100</v>
      </c>
      <c r="S51" s="117">
        <f>P51</f>
        <v>8246.7000000000007</v>
      </c>
      <c r="T51" s="120">
        <f t="shared" ref="T51" si="70">F51-S51</f>
        <v>0</v>
      </c>
      <c r="U51" s="121">
        <f>F51/S51*100</f>
        <v>100</v>
      </c>
      <c r="V51" s="121">
        <f t="shared" ref="V51" si="71">F51/E51*100</f>
        <v>74.999317915185031</v>
      </c>
      <c r="W51" s="118">
        <v>0</v>
      </c>
      <c r="X51" s="120">
        <f t="shared" si="66"/>
        <v>8246.7000000000007</v>
      </c>
      <c r="Y51" s="121"/>
      <c r="Z51" s="44"/>
      <c r="AA51" s="44"/>
      <c r="AB51" s="44"/>
      <c r="AC51" s="46"/>
    </row>
    <row r="52" spans="1:32" s="10" customFormat="1" ht="29.25" customHeight="1" x14ac:dyDescent="0.25">
      <c r="A52" s="24">
        <f>A51+1</f>
        <v>2</v>
      </c>
      <c r="B52" s="60" t="s">
        <v>165</v>
      </c>
      <c r="C52" s="25" t="s">
        <v>55</v>
      </c>
      <c r="D52" s="127">
        <v>0</v>
      </c>
      <c r="E52" s="127">
        <v>743512.7</v>
      </c>
      <c r="F52" s="118">
        <f t="shared" si="19"/>
        <v>570714.20000000007</v>
      </c>
      <c r="G52" s="117">
        <v>58102.400000000001</v>
      </c>
      <c r="H52" s="117">
        <v>58123.4</v>
      </c>
      <c r="I52" s="117">
        <v>58121.9</v>
      </c>
      <c r="J52" s="117">
        <v>58111.7</v>
      </c>
      <c r="K52" s="117">
        <v>74506.399999999994</v>
      </c>
      <c r="L52" s="117">
        <v>149014.70000000001</v>
      </c>
      <c r="M52" s="117">
        <v>28310.9</v>
      </c>
      <c r="N52" s="117">
        <v>28310.1</v>
      </c>
      <c r="O52" s="117">
        <v>58112.7</v>
      </c>
      <c r="P52" s="117">
        <v>570714.19999999995</v>
      </c>
      <c r="Q52" s="120">
        <f t="shared" si="64"/>
        <v>0</v>
      </c>
      <c r="R52" s="121">
        <f>F52/P52*100</f>
        <v>100.00000000000003</v>
      </c>
      <c r="S52" s="117">
        <f t="shared" ref="S52:S66" si="72">P52</f>
        <v>570714.19999999995</v>
      </c>
      <c r="T52" s="120">
        <f t="shared" si="65"/>
        <v>0</v>
      </c>
      <c r="U52" s="121">
        <f>F52/S52*100</f>
        <v>100.00000000000003</v>
      </c>
      <c r="V52" s="121">
        <f t="shared" si="21"/>
        <v>76.759173044387822</v>
      </c>
      <c r="W52" s="118">
        <v>593608.4</v>
      </c>
      <c r="X52" s="120">
        <f t="shared" si="66"/>
        <v>-22894.199999999953</v>
      </c>
      <c r="Y52" s="121">
        <f>F52/W52*100</f>
        <v>96.143214954505368</v>
      </c>
      <c r="Z52" s="44"/>
      <c r="AA52" s="44"/>
      <c r="AB52" s="44"/>
      <c r="AC52" s="46"/>
    </row>
    <row r="53" spans="1:32" s="10" customFormat="1" ht="58.5" x14ac:dyDescent="0.25">
      <c r="A53" s="24">
        <f t="shared" ref="A53:A62" si="73">A52+1</f>
        <v>3</v>
      </c>
      <c r="B53" s="171" t="s">
        <v>166</v>
      </c>
      <c r="C53" s="148" t="s">
        <v>107</v>
      </c>
      <c r="D53" s="127">
        <v>0</v>
      </c>
      <c r="E53" s="127">
        <v>0</v>
      </c>
      <c r="F53" s="118">
        <f t="shared" si="19"/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20">
        <f t="shared" si="64"/>
        <v>0</v>
      </c>
      <c r="R53" s="121"/>
      <c r="S53" s="117">
        <f t="shared" ref="S53:S57" si="74">P53</f>
        <v>0</v>
      </c>
      <c r="T53" s="120">
        <f t="shared" ref="T53:T57" si="75">F53-S53</f>
        <v>0</v>
      </c>
      <c r="U53" s="121"/>
      <c r="V53" s="121"/>
      <c r="W53" s="118">
        <v>21750.300000000003</v>
      </c>
      <c r="X53" s="120">
        <f t="shared" ref="X53:X57" si="76">F53-W53</f>
        <v>-21750.300000000003</v>
      </c>
      <c r="Y53" s="121"/>
      <c r="Z53" s="44"/>
      <c r="AA53" s="44"/>
      <c r="AB53" s="44"/>
      <c r="AC53" s="46"/>
    </row>
    <row r="54" spans="1:32" s="10" customFormat="1" ht="23.25" x14ac:dyDescent="0.25">
      <c r="A54" s="24">
        <f t="shared" si="73"/>
        <v>4</v>
      </c>
      <c r="B54" s="171" t="s">
        <v>178</v>
      </c>
      <c r="C54" s="148" t="s">
        <v>177</v>
      </c>
      <c r="D54" s="127">
        <v>0</v>
      </c>
      <c r="E54" s="127">
        <v>6010.9319999999998</v>
      </c>
      <c r="F54" s="118">
        <f t="shared" si="19"/>
        <v>6010.9319999999998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3201.0839999999998</v>
      </c>
      <c r="M54" s="117">
        <v>0</v>
      </c>
      <c r="N54" s="117">
        <v>0</v>
      </c>
      <c r="O54" s="117">
        <v>2809.848</v>
      </c>
      <c r="P54" s="117">
        <v>6010.9319999999998</v>
      </c>
      <c r="Q54" s="120">
        <f t="shared" si="64"/>
        <v>0</v>
      </c>
      <c r="R54" s="121">
        <f t="shared" ref="R54:R61" si="77">F54/P54*100</f>
        <v>100</v>
      </c>
      <c r="S54" s="117">
        <f t="shared" si="74"/>
        <v>6010.9319999999998</v>
      </c>
      <c r="T54" s="120">
        <f t="shared" si="75"/>
        <v>0</v>
      </c>
      <c r="U54" s="121">
        <f t="shared" ref="U54:U61" si="78">F54/S54*100</f>
        <v>100</v>
      </c>
      <c r="V54" s="121">
        <f t="shared" ref="V54:V57" si="79">F54/E54*100</f>
        <v>100</v>
      </c>
      <c r="W54" s="118">
        <v>4094.6229999999996</v>
      </c>
      <c r="X54" s="120">
        <f t="shared" si="76"/>
        <v>1916.3090000000002</v>
      </c>
      <c r="Y54" s="121">
        <f>F54/W54*100</f>
        <v>146.80062120493145</v>
      </c>
      <c r="Z54" s="44"/>
      <c r="AA54" s="44"/>
      <c r="AB54" s="44"/>
      <c r="AC54" s="46"/>
    </row>
    <row r="55" spans="1:32" s="10" customFormat="1" ht="273" x14ac:dyDescent="0.25">
      <c r="A55" s="24">
        <f t="shared" si="73"/>
        <v>5</v>
      </c>
      <c r="B55" s="171" t="s">
        <v>211</v>
      </c>
      <c r="C55" s="148">
        <v>41050400</v>
      </c>
      <c r="D55" s="127">
        <v>0</v>
      </c>
      <c r="E55" s="127">
        <v>28197.35</v>
      </c>
      <c r="F55" s="118">
        <f t="shared" si="19"/>
        <v>25812.348000000002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25812.348000000002</v>
      </c>
      <c r="N55" s="117">
        <v>0</v>
      </c>
      <c r="O55" s="117">
        <v>0</v>
      </c>
      <c r="P55" s="117">
        <v>25812.348000000002</v>
      </c>
      <c r="Q55" s="120">
        <f t="shared" si="64"/>
        <v>0</v>
      </c>
      <c r="R55" s="121">
        <f t="shared" si="77"/>
        <v>100</v>
      </c>
      <c r="S55" s="117">
        <f t="shared" si="74"/>
        <v>25812.348000000002</v>
      </c>
      <c r="T55" s="120">
        <f t="shared" si="75"/>
        <v>0</v>
      </c>
      <c r="U55" s="121">
        <f t="shared" si="78"/>
        <v>100</v>
      </c>
      <c r="V55" s="121">
        <f t="shared" si="79"/>
        <v>91.541751263859922</v>
      </c>
      <c r="W55" s="118">
        <v>0</v>
      </c>
      <c r="X55" s="120">
        <f t="shared" si="76"/>
        <v>25812.348000000002</v>
      </c>
      <c r="Y55" s="121"/>
      <c r="Z55" s="44"/>
      <c r="AA55" s="44"/>
      <c r="AB55" s="44"/>
      <c r="AC55" s="46"/>
    </row>
    <row r="56" spans="1:32" s="10" customFormat="1" ht="195" x14ac:dyDescent="0.25">
      <c r="A56" s="24">
        <f t="shared" si="73"/>
        <v>6</v>
      </c>
      <c r="B56" s="171" t="s">
        <v>191</v>
      </c>
      <c r="C56" s="148">
        <v>41050500</v>
      </c>
      <c r="D56" s="127">
        <v>0</v>
      </c>
      <c r="E56" s="127">
        <v>11454.995999999999</v>
      </c>
      <c r="F56" s="118">
        <f t="shared" si="19"/>
        <v>11454.995999999999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9265.4719999999998</v>
      </c>
      <c r="N56" s="117">
        <v>0</v>
      </c>
      <c r="O56" s="117">
        <v>2189.5239999999999</v>
      </c>
      <c r="P56" s="117">
        <v>11454.995999999999</v>
      </c>
      <c r="Q56" s="120">
        <f t="shared" si="64"/>
        <v>0</v>
      </c>
      <c r="R56" s="121">
        <f t="shared" si="77"/>
        <v>100</v>
      </c>
      <c r="S56" s="117">
        <f t="shared" si="74"/>
        <v>11454.995999999999</v>
      </c>
      <c r="T56" s="120">
        <f t="shared" si="75"/>
        <v>0</v>
      </c>
      <c r="U56" s="121">
        <f t="shared" si="78"/>
        <v>100</v>
      </c>
      <c r="V56" s="121">
        <f t="shared" si="79"/>
        <v>100</v>
      </c>
      <c r="W56" s="118">
        <v>0</v>
      </c>
      <c r="X56" s="120">
        <f t="shared" si="76"/>
        <v>11454.995999999999</v>
      </c>
      <c r="Y56" s="121"/>
      <c r="Z56" s="44"/>
      <c r="AA56" s="44"/>
      <c r="AB56" s="44"/>
      <c r="AC56" s="46"/>
    </row>
    <row r="57" spans="1:32" s="10" customFormat="1" ht="273" x14ac:dyDescent="0.25">
      <c r="A57" s="24">
        <f t="shared" si="73"/>
        <v>7</v>
      </c>
      <c r="B57" s="171" t="s">
        <v>192</v>
      </c>
      <c r="C57" s="148">
        <v>41050600</v>
      </c>
      <c r="D57" s="127">
        <v>0</v>
      </c>
      <c r="E57" s="127">
        <v>44880.194000000003</v>
      </c>
      <c r="F57" s="118">
        <f t="shared" si="19"/>
        <v>23144.884999999998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23144.884999999998</v>
      </c>
      <c r="N57" s="117">
        <v>0</v>
      </c>
      <c r="O57" s="117">
        <v>0</v>
      </c>
      <c r="P57" s="117">
        <v>23144.884999999998</v>
      </c>
      <c r="Q57" s="120">
        <f t="shared" si="64"/>
        <v>0</v>
      </c>
      <c r="R57" s="121">
        <f t="shared" si="77"/>
        <v>100</v>
      </c>
      <c r="S57" s="117">
        <f t="shared" si="74"/>
        <v>23144.884999999998</v>
      </c>
      <c r="T57" s="120">
        <f t="shared" si="75"/>
        <v>0</v>
      </c>
      <c r="U57" s="121">
        <f t="shared" si="78"/>
        <v>100</v>
      </c>
      <c r="V57" s="121">
        <f t="shared" si="79"/>
        <v>51.570376456037593</v>
      </c>
      <c r="W57" s="118">
        <v>0</v>
      </c>
      <c r="X57" s="120">
        <f t="shared" si="76"/>
        <v>23144.884999999998</v>
      </c>
      <c r="Y57" s="121"/>
      <c r="Z57" s="44"/>
      <c r="AA57" s="44"/>
      <c r="AB57" s="44"/>
      <c r="AC57" s="46"/>
    </row>
    <row r="58" spans="1:32" s="10" customFormat="1" ht="39" x14ac:dyDescent="0.25">
      <c r="A58" s="24">
        <f t="shared" si="73"/>
        <v>8</v>
      </c>
      <c r="B58" s="171" t="s">
        <v>167</v>
      </c>
      <c r="C58" s="148" t="s">
        <v>116</v>
      </c>
      <c r="D58" s="127">
        <v>0</v>
      </c>
      <c r="E58" s="127">
        <v>17419.900000000001</v>
      </c>
      <c r="F58" s="118">
        <f t="shared" si="19"/>
        <v>13383.791999999999</v>
      </c>
      <c r="G58" s="117">
        <v>1367.232</v>
      </c>
      <c r="H58" s="117">
        <v>1367.7239999999999</v>
      </c>
      <c r="I58" s="117">
        <v>1367.6890000000001</v>
      </c>
      <c r="J58" s="117">
        <v>1367.451</v>
      </c>
      <c r="K58" s="117">
        <v>1753.242</v>
      </c>
      <c r="L58" s="117">
        <v>3480.5839999999998</v>
      </c>
      <c r="M58" s="117">
        <v>661.26599999999996</v>
      </c>
      <c r="N58" s="117">
        <v>661.24599999999998</v>
      </c>
      <c r="O58" s="117">
        <v>1357.3579999999999</v>
      </c>
      <c r="P58" s="119">
        <v>13383.791999999999</v>
      </c>
      <c r="Q58" s="120">
        <f t="shared" si="64"/>
        <v>0</v>
      </c>
      <c r="R58" s="121">
        <f t="shared" si="77"/>
        <v>100</v>
      </c>
      <c r="S58" s="117">
        <f t="shared" si="72"/>
        <v>13383.791999999999</v>
      </c>
      <c r="T58" s="120">
        <f t="shared" si="65"/>
        <v>0</v>
      </c>
      <c r="U58" s="121">
        <f t="shared" si="78"/>
        <v>100</v>
      </c>
      <c r="V58" s="121">
        <f t="shared" si="21"/>
        <v>76.830475490674445</v>
      </c>
      <c r="W58" s="118">
        <v>10885.501999999999</v>
      </c>
      <c r="X58" s="120">
        <f t="shared" si="66"/>
        <v>2498.2900000000009</v>
      </c>
      <c r="Y58" s="121">
        <f>F58/W58*100</f>
        <v>122.9506181708478</v>
      </c>
    </row>
    <row r="59" spans="1:32" s="10" customFormat="1" ht="58.5" x14ac:dyDescent="0.25">
      <c r="A59" s="24">
        <f t="shared" si="73"/>
        <v>9</v>
      </c>
      <c r="B59" s="171" t="s">
        <v>168</v>
      </c>
      <c r="C59" s="148">
        <v>41051200</v>
      </c>
      <c r="D59" s="127">
        <v>0</v>
      </c>
      <c r="E59" s="127">
        <v>2613.9</v>
      </c>
      <c r="F59" s="118">
        <f t="shared" si="19"/>
        <v>1960.3620000000001</v>
      </c>
      <c r="G59" s="117">
        <v>217.81800000000001</v>
      </c>
      <c r="H59" s="117">
        <v>217.81800000000001</v>
      </c>
      <c r="I59" s="117">
        <v>217.81800000000001</v>
      </c>
      <c r="J59" s="117">
        <v>217.81800000000001</v>
      </c>
      <c r="K59" s="117">
        <v>217.81800000000001</v>
      </c>
      <c r="L59" s="117">
        <v>217.81800000000001</v>
      </c>
      <c r="M59" s="117">
        <v>217.81800000000001</v>
      </c>
      <c r="N59" s="117">
        <v>217.81800000000001</v>
      </c>
      <c r="O59" s="117">
        <v>217.81800000000001</v>
      </c>
      <c r="P59" s="119">
        <v>1960.3620000000001</v>
      </c>
      <c r="Q59" s="120">
        <f t="shared" si="64"/>
        <v>0</v>
      </c>
      <c r="R59" s="121">
        <f t="shared" si="77"/>
        <v>100</v>
      </c>
      <c r="S59" s="117">
        <f t="shared" si="72"/>
        <v>1960.3620000000001</v>
      </c>
      <c r="T59" s="120">
        <f t="shared" si="65"/>
        <v>0</v>
      </c>
      <c r="U59" s="121">
        <f t="shared" si="78"/>
        <v>100</v>
      </c>
      <c r="V59" s="121">
        <f t="shared" si="21"/>
        <v>74.997589808332378</v>
      </c>
      <c r="W59" s="118">
        <v>2278.1950000000002</v>
      </c>
      <c r="X59" s="120">
        <f t="shared" si="66"/>
        <v>-317.83300000000008</v>
      </c>
      <c r="Y59" s="121">
        <f>F59/W59*100</f>
        <v>86.048911528644396</v>
      </c>
    </row>
    <row r="60" spans="1:32" s="10" customFormat="1" ht="58.5" x14ac:dyDescent="0.25">
      <c r="A60" s="24">
        <f t="shared" si="73"/>
        <v>10</v>
      </c>
      <c r="B60" s="171" t="s">
        <v>164</v>
      </c>
      <c r="C60" s="148" t="s">
        <v>161</v>
      </c>
      <c r="D60" s="127">
        <v>0</v>
      </c>
      <c r="E60" s="127">
        <v>2073.1129999999998</v>
      </c>
      <c r="F60" s="118">
        <f t="shared" si="19"/>
        <v>2073.1129999999998</v>
      </c>
      <c r="G60" s="117">
        <v>0</v>
      </c>
      <c r="H60" s="117">
        <v>0</v>
      </c>
      <c r="I60" s="117">
        <v>2073.1129999999998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9">
        <v>2073.1129999999998</v>
      </c>
      <c r="Q60" s="120">
        <f t="shared" ref="Q60:Q61" si="80">F60-P60</f>
        <v>0</v>
      </c>
      <c r="R60" s="121">
        <f t="shared" si="77"/>
        <v>100</v>
      </c>
      <c r="S60" s="117">
        <f t="shared" si="72"/>
        <v>2073.1129999999998</v>
      </c>
      <c r="T60" s="120">
        <f t="shared" ref="T60:T61" si="81">F60-S60</f>
        <v>0</v>
      </c>
      <c r="U60" s="121">
        <f t="shared" si="78"/>
        <v>100</v>
      </c>
      <c r="V60" s="121">
        <f t="shared" ref="V60:V61" si="82">F60/E60*100</f>
        <v>100</v>
      </c>
      <c r="W60" s="118">
        <v>0</v>
      </c>
      <c r="X60" s="120">
        <f t="shared" si="66"/>
        <v>2073.1129999999998</v>
      </c>
      <c r="Y60" s="121"/>
    </row>
    <row r="61" spans="1:32" s="10" customFormat="1" ht="58.5" x14ac:dyDescent="0.25">
      <c r="A61" s="24">
        <f t="shared" si="73"/>
        <v>11</v>
      </c>
      <c r="B61" s="171" t="s">
        <v>194</v>
      </c>
      <c r="C61" s="148" t="s">
        <v>193</v>
      </c>
      <c r="D61" s="127">
        <v>0</v>
      </c>
      <c r="E61" s="127">
        <v>3588.9</v>
      </c>
      <c r="F61" s="118">
        <f t="shared" si="19"/>
        <v>3588.8999999999996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2871.12</v>
      </c>
      <c r="N61" s="117">
        <v>717.78</v>
      </c>
      <c r="O61" s="117">
        <v>0</v>
      </c>
      <c r="P61" s="119">
        <v>3588.9</v>
      </c>
      <c r="Q61" s="120">
        <f t="shared" si="80"/>
        <v>0</v>
      </c>
      <c r="R61" s="121">
        <f t="shared" si="77"/>
        <v>99.999999999999986</v>
      </c>
      <c r="S61" s="117">
        <f t="shared" si="72"/>
        <v>3588.9</v>
      </c>
      <c r="T61" s="120">
        <f t="shared" si="81"/>
        <v>0</v>
      </c>
      <c r="U61" s="121">
        <f t="shared" si="78"/>
        <v>99.999999999999986</v>
      </c>
      <c r="V61" s="121">
        <f t="shared" si="82"/>
        <v>99.999999999999986</v>
      </c>
      <c r="W61" s="118">
        <v>0</v>
      </c>
      <c r="X61" s="120">
        <f t="shared" si="66"/>
        <v>3588.8999999999996</v>
      </c>
      <c r="Y61" s="121"/>
    </row>
    <row r="62" spans="1:32" s="10" customFormat="1" ht="23.25" x14ac:dyDescent="0.25">
      <c r="A62" s="24">
        <f t="shared" si="73"/>
        <v>12</v>
      </c>
      <c r="B62" s="172" t="s">
        <v>169</v>
      </c>
      <c r="C62" s="148" t="s">
        <v>108</v>
      </c>
      <c r="D62" s="127">
        <f>SUM(D63:D67)</f>
        <v>4144</v>
      </c>
      <c r="E62" s="127">
        <f>SUM(E63:E67)</f>
        <v>5367.7179999999998</v>
      </c>
      <c r="F62" s="118">
        <f t="shared" si="19"/>
        <v>5104.1150000000007</v>
      </c>
      <c r="G62" s="117">
        <f t="shared" ref="G62:K62" si="83">SUM(G63:G66)</f>
        <v>0</v>
      </c>
      <c r="H62" s="117">
        <f t="shared" si="83"/>
        <v>175.19500000000002</v>
      </c>
      <c r="I62" s="117">
        <f t="shared" si="83"/>
        <v>372.44399999999996</v>
      </c>
      <c r="J62" s="117">
        <f t="shared" si="83"/>
        <v>738.52100000000007</v>
      </c>
      <c r="K62" s="117">
        <f t="shared" si="83"/>
        <v>282.16399999999999</v>
      </c>
      <c r="L62" s="117">
        <f>SUM(L63:L67)</f>
        <v>1076.9830000000002</v>
      </c>
      <c r="M62" s="117">
        <f>SUM(M63:M67)</f>
        <v>1663.41</v>
      </c>
      <c r="N62" s="117">
        <f>SUM(N63:N67)</f>
        <v>152.39699999999999</v>
      </c>
      <c r="O62" s="117">
        <f>SUM(O63:O67)</f>
        <v>643.00099999999998</v>
      </c>
      <c r="P62" s="117">
        <f>SUM(P63:P67)</f>
        <v>5146.7749999999996</v>
      </c>
      <c r="Q62" s="120">
        <f t="shared" si="64"/>
        <v>-42.659999999998945</v>
      </c>
      <c r="R62" s="121">
        <f t="shared" ref="R62:R66" si="84">F62/P62*100</f>
        <v>99.17113143667639</v>
      </c>
      <c r="S62" s="117">
        <f t="shared" si="72"/>
        <v>5146.7749999999996</v>
      </c>
      <c r="T62" s="120">
        <f t="shared" si="65"/>
        <v>-42.659999999998945</v>
      </c>
      <c r="U62" s="121">
        <f t="shared" ref="U62:U66" si="85">F62/S62*100</f>
        <v>99.17113143667639</v>
      </c>
      <c r="V62" s="121">
        <f t="shared" si="21"/>
        <v>95.089104904542324</v>
      </c>
      <c r="W62" s="118">
        <f>SUM(W63:W66)</f>
        <v>2646.299</v>
      </c>
      <c r="X62" s="120">
        <f t="shared" si="66"/>
        <v>2457.8160000000007</v>
      </c>
      <c r="Y62" s="121">
        <f t="shared" ref="Y62:Y66" si="86">F62/W62*100</f>
        <v>192.87748663321872</v>
      </c>
      <c r="Z62" s="118">
        <v>5098.8379999999997</v>
      </c>
      <c r="AA62" s="118">
        <f>Z62-W62</f>
        <v>2452.5389999999998</v>
      </c>
    </row>
    <row r="63" spans="1:32" s="43" customFormat="1" ht="39" x14ac:dyDescent="0.25">
      <c r="A63" s="42" t="s">
        <v>195</v>
      </c>
      <c r="B63" s="173" t="s">
        <v>170</v>
      </c>
      <c r="C63" s="104"/>
      <c r="D63" s="128">
        <v>105</v>
      </c>
      <c r="E63" s="128">
        <v>105</v>
      </c>
      <c r="F63" s="123">
        <f t="shared" si="19"/>
        <v>23.207999999999998</v>
      </c>
      <c r="G63" s="122">
        <v>0</v>
      </c>
      <c r="H63" s="122">
        <v>6.05</v>
      </c>
      <c r="I63" s="122">
        <v>0</v>
      </c>
      <c r="J63" s="122">
        <v>6.9720000000000004</v>
      </c>
      <c r="K63" s="122">
        <v>3.4540000000000002</v>
      </c>
      <c r="L63" s="122">
        <v>3.2909999999999999</v>
      </c>
      <c r="M63" s="122">
        <v>0</v>
      </c>
      <c r="N63" s="122">
        <v>0</v>
      </c>
      <c r="O63" s="122">
        <v>3.4409999999999998</v>
      </c>
      <c r="P63" s="124">
        <v>65.867999999999995</v>
      </c>
      <c r="Q63" s="125">
        <f t="shared" si="64"/>
        <v>-42.66</v>
      </c>
      <c r="R63" s="126">
        <f t="shared" si="84"/>
        <v>35.234104572781924</v>
      </c>
      <c r="S63" s="122">
        <f t="shared" si="72"/>
        <v>65.867999999999995</v>
      </c>
      <c r="T63" s="125">
        <f t="shared" si="65"/>
        <v>-42.66</v>
      </c>
      <c r="U63" s="126">
        <f t="shared" si="85"/>
        <v>35.234104572781924</v>
      </c>
      <c r="V63" s="126">
        <f t="shared" si="21"/>
        <v>22.10285714285714</v>
      </c>
      <c r="W63" s="123">
        <v>44.801000000000002</v>
      </c>
      <c r="X63" s="125">
        <f t="shared" si="66"/>
        <v>-21.593000000000004</v>
      </c>
      <c r="Y63" s="126">
        <f t="shared" si="86"/>
        <v>51.802415124662396</v>
      </c>
    </row>
    <row r="64" spans="1:32" s="43" customFormat="1" ht="39" x14ac:dyDescent="0.25">
      <c r="A64" s="42" t="s">
        <v>196</v>
      </c>
      <c r="B64" s="173" t="s">
        <v>171</v>
      </c>
      <c r="C64" s="104"/>
      <c r="D64" s="128">
        <v>1246.7</v>
      </c>
      <c r="E64" s="128">
        <v>1246.7</v>
      </c>
      <c r="F64" s="123">
        <f t="shared" si="19"/>
        <v>1064.8889999999999</v>
      </c>
      <c r="G64" s="122">
        <v>0</v>
      </c>
      <c r="H64" s="122">
        <v>169.14500000000001</v>
      </c>
      <c r="I64" s="122">
        <v>226.30799999999999</v>
      </c>
      <c r="J64" s="122">
        <v>79.358000000000004</v>
      </c>
      <c r="K64" s="122">
        <v>92.965000000000003</v>
      </c>
      <c r="L64" s="122">
        <v>81.823999999999998</v>
      </c>
      <c r="M64" s="122">
        <v>158.679</v>
      </c>
      <c r="N64" s="122">
        <v>120.29600000000001</v>
      </c>
      <c r="O64" s="122">
        <v>136.31399999999999</v>
      </c>
      <c r="P64" s="124">
        <v>1064.8889999999999</v>
      </c>
      <c r="Q64" s="125">
        <f t="shared" si="64"/>
        <v>0</v>
      </c>
      <c r="R64" s="126">
        <f t="shared" si="84"/>
        <v>100</v>
      </c>
      <c r="S64" s="122">
        <f t="shared" si="72"/>
        <v>1064.8889999999999</v>
      </c>
      <c r="T64" s="125">
        <f t="shared" si="65"/>
        <v>0</v>
      </c>
      <c r="U64" s="126">
        <f t="shared" si="85"/>
        <v>100</v>
      </c>
      <c r="V64" s="126">
        <f t="shared" si="21"/>
        <v>85.416619876473874</v>
      </c>
      <c r="W64" s="123">
        <v>730.75500000000011</v>
      </c>
      <c r="X64" s="125">
        <f t="shared" si="66"/>
        <v>334.13399999999979</v>
      </c>
      <c r="Y64" s="126">
        <f t="shared" si="86"/>
        <v>145.72449042428715</v>
      </c>
    </row>
    <row r="65" spans="1:30" s="43" customFormat="1" ht="58.5" x14ac:dyDescent="0.25">
      <c r="A65" s="42" t="s">
        <v>197</v>
      </c>
      <c r="B65" s="173" t="s">
        <v>172</v>
      </c>
      <c r="C65" s="104"/>
      <c r="D65" s="128">
        <v>292.3</v>
      </c>
      <c r="E65" s="128">
        <v>292.3</v>
      </c>
      <c r="F65" s="123">
        <f t="shared" si="19"/>
        <v>292.29999999999995</v>
      </c>
      <c r="G65" s="122">
        <v>0</v>
      </c>
      <c r="H65" s="122">
        <v>0</v>
      </c>
      <c r="I65" s="122">
        <v>146.136</v>
      </c>
      <c r="J65" s="122">
        <v>0</v>
      </c>
      <c r="K65" s="122">
        <v>0</v>
      </c>
      <c r="L65" s="122"/>
      <c r="M65" s="122">
        <v>0</v>
      </c>
      <c r="N65" s="122">
        <v>0</v>
      </c>
      <c r="O65" s="122">
        <v>146.16399999999999</v>
      </c>
      <c r="P65" s="124">
        <v>292.3</v>
      </c>
      <c r="Q65" s="125">
        <f t="shared" si="64"/>
        <v>0</v>
      </c>
      <c r="R65" s="126">
        <f t="shared" si="84"/>
        <v>99.999999999999972</v>
      </c>
      <c r="S65" s="122">
        <f t="shared" si="72"/>
        <v>292.3</v>
      </c>
      <c r="T65" s="125">
        <f t="shared" si="65"/>
        <v>0</v>
      </c>
      <c r="U65" s="126">
        <f t="shared" si="85"/>
        <v>99.999999999999972</v>
      </c>
      <c r="V65" s="126">
        <f t="shared" si="21"/>
        <v>99.999999999999972</v>
      </c>
      <c r="W65" s="123">
        <v>292.29999999999995</v>
      </c>
      <c r="X65" s="125">
        <f t="shared" si="66"/>
        <v>0</v>
      </c>
      <c r="Y65" s="126">
        <f t="shared" si="86"/>
        <v>100</v>
      </c>
    </row>
    <row r="66" spans="1:30" s="43" customFormat="1" ht="58.5" x14ac:dyDescent="0.25">
      <c r="A66" s="42" t="s">
        <v>198</v>
      </c>
      <c r="B66" s="173" t="s">
        <v>173</v>
      </c>
      <c r="C66" s="104"/>
      <c r="D66" s="128">
        <v>2500</v>
      </c>
      <c r="E66" s="128">
        <v>2500</v>
      </c>
      <c r="F66" s="123">
        <f t="shared" si="19"/>
        <v>2500.0000000000005</v>
      </c>
      <c r="G66" s="122">
        <v>0</v>
      </c>
      <c r="H66" s="122">
        <v>0</v>
      </c>
      <c r="I66" s="122">
        <v>0</v>
      </c>
      <c r="J66" s="122">
        <v>652.19100000000003</v>
      </c>
      <c r="K66" s="122">
        <v>185.745</v>
      </c>
      <c r="L66" s="122">
        <v>303.77300000000002</v>
      </c>
      <c r="M66" s="122">
        <v>1326.19</v>
      </c>
      <c r="N66" s="122">
        <v>32.100999999999999</v>
      </c>
      <c r="O66" s="122">
        <v>0</v>
      </c>
      <c r="P66" s="124">
        <v>2500</v>
      </c>
      <c r="Q66" s="125">
        <f t="shared" si="64"/>
        <v>0</v>
      </c>
      <c r="R66" s="126">
        <f t="shared" si="84"/>
        <v>100.00000000000003</v>
      </c>
      <c r="S66" s="122">
        <f t="shared" si="72"/>
        <v>2500</v>
      </c>
      <c r="T66" s="125">
        <f t="shared" si="65"/>
        <v>0</v>
      </c>
      <c r="U66" s="126">
        <f t="shared" si="85"/>
        <v>100.00000000000003</v>
      </c>
      <c r="V66" s="126">
        <f t="shared" si="21"/>
        <v>100.00000000000003</v>
      </c>
      <c r="W66" s="123">
        <v>1578.443</v>
      </c>
      <c r="X66" s="125">
        <f t="shared" si="66"/>
        <v>921.55700000000047</v>
      </c>
      <c r="Y66" s="126">
        <f t="shared" si="86"/>
        <v>158.38392643890217</v>
      </c>
    </row>
    <row r="67" spans="1:30" s="43" customFormat="1" ht="58.5" x14ac:dyDescent="0.25">
      <c r="A67" s="42" t="s">
        <v>199</v>
      </c>
      <c r="B67" s="173" t="s">
        <v>185</v>
      </c>
      <c r="C67" s="104"/>
      <c r="D67" s="128">
        <v>0</v>
      </c>
      <c r="E67" s="128">
        <v>1223.7180000000001</v>
      </c>
      <c r="F67" s="123">
        <f>SUM(G67:O67)</f>
        <v>1223.7179999999998</v>
      </c>
      <c r="G67" s="122">
        <v>0</v>
      </c>
      <c r="H67" s="122">
        <v>0</v>
      </c>
      <c r="I67" s="122">
        <v>0</v>
      </c>
      <c r="J67" s="122">
        <v>0</v>
      </c>
      <c r="K67" s="122">
        <v>0</v>
      </c>
      <c r="L67" s="122">
        <v>688.09500000000003</v>
      </c>
      <c r="M67" s="122">
        <v>178.541</v>
      </c>
      <c r="N67" s="122">
        <v>0</v>
      </c>
      <c r="O67" s="122">
        <v>357.08199999999999</v>
      </c>
      <c r="P67" s="124">
        <v>1223.7180000000001</v>
      </c>
      <c r="Q67" s="125">
        <f t="shared" ref="Q67" si="87">F67-P67</f>
        <v>0</v>
      </c>
      <c r="R67" s="126">
        <f t="shared" ref="R67" si="88">F67/P67*100</f>
        <v>99.999999999999972</v>
      </c>
      <c r="S67" s="122">
        <f t="shared" ref="S67" si="89">P67</f>
        <v>1223.7180000000001</v>
      </c>
      <c r="T67" s="125">
        <f t="shared" ref="T67" si="90">F67-S67</f>
        <v>0</v>
      </c>
      <c r="U67" s="126">
        <f t="shared" ref="U67" si="91">F67/S67*100</f>
        <v>99.999999999999972</v>
      </c>
      <c r="V67" s="126">
        <f t="shared" ref="V67" si="92">F67/E67*100</f>
        <v>99.999999999999972</v>
      </c>
      <c r="W67" s="123">
        <v>0</v>
      </c>
      <c r="X67" s="125">
        <f t="shared" ref="X67" si="93">F67-W67</f>
        <v>1223.7179999999998</v>
      </c>
      <c r="Y67" s="126"/>
    </row>
    <row r="68" spans="1:30" s="50" customFormat="1" ht="22.5" x14ac:dyDescent="0.3">
      <c r="A68" s="47"/>
      <c r="B68" s="51" t="s">
        <v>29</v>
      </c>
      <c r="C68" s="48"/>
      <c r="D68" s="49">
        <f>D72+D71+D70</f>
        <v>4144</v>
      </c>
      <c r="E68" s="49">
        <f>E72+E71+E70</f>
        <v>876115.40299999993</v>
      </c>
      <c r="F68" s="49">
        <f t="shared" si="19"/>
        <v>671494.34299999999</v>
      </c>
      <c r="G68" s="49">
        <f t="shared" ref="G68:O68" si="94">G72+G71+G70</f>
        <v>59687.450000000004</v>
      </c>
      <c r="H68" s="49">
        <f t="shared" si="94"/>
        <v>59884.137000000002</v>
      </c>
      <c r="I68" s="49">
        <f t="shared" ref="I68:N68" si="95">I72+I71+I70</f>
        <v>64901.864000000001</v>
      </c>
      <c r="J68" s="49">
        <f t="shared" si="95"/>
        <v>61351.79</v>
      </c>
      <c r="K68" s="49">
        <f t="shared" si="95"/>
        <v>77675.923999999999</v>
      </c>
      <c r="L68" s="49">
        <f t="shared" si="95"/>
        <v>157907.46900000001</v>
      </c>
      <c r="M68" s="49">
        <f t="shared" si="95"/>
        <v>92863.519</v>
      </c>
      <c r="N68" s="49">
        <f t="shared" si="95"/>
        <v>30975.641</v>
      </c>
      <c r="O68" s="49">
        <f t="shared" si="94"/>
        <v>66246.548999999999</v>
      </c>
      <c r="P68" s="49">
        <f>P72+P71+P70</f>
        <v>671537.00299999991</v>
      </c>
      <c r="Q68" s="87">
        <f>F68-P68</f>
        <v>-42.659999999916181</v>
      </c>
      <c r="R68" s="88">
        <f>F68/P68*100</f>
        <v>99.993647408883007</v>
      </c>
      <c r="S68" s="49">
        <f>S72+S71+S70</f>
        <v>671537.00299999991</v>
      </c>
      <c r="T68" s="87">
        <f>F68-S68</f>
        <v>-42.659999999916181</v>
      </c>
      <c r="U68" s="88">
        <f>F68/S68*100</f>
        <v>99.993647408883007</v>
      </c>
      <c r="V68" s="88">
        <f t="shared" si="21"/>
        <v>76.644508326262127</v>
      </c>
      <c r="W68" s="49">
        <f>W72+W71</f>
        <v>635263.31900000002</v>
      </c>
      <c r="X68" s="87">
        <f>F68-W68</f>
        <v>36231.023999999976</v>
      </c>
      <c r="Y68" s="88">
        <f>F68/W68*100</f>
        <v>105.70330804823314</v>
      </c>
    </row>
    <row r="69" spans="1:30" s="13" customFormat="1" ht="23.25" x14ac:dyDescent="0.25">
      <c r="A69" s="12"/>
      <c r="B69" s="169" t="s">
        <v>94</v>
      </c>
      <c r="C69" s="11"/>
      <c r="D69" s="129"/>
      <c r="E69" s="129"/>
      <c r="F69" s="130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0"/>
      <c r="R69" s="121"/>
      <c r="S69" s="129"/>
      <c r="T69" s="91"/>
      <c r="U69" s="92"/>
      <c r="V69" s="92"/>
      <c r="W69" s="130"/>
      <c r="X69" s="91"/>
      <c r="Y69" s="92"/>
    </row>
    <row r="70" spans="1:30" s="13" customFormat="1" ht="22.5" x14ac:dyDescent="0.25">
      <c r="A70" s="12"/>
      <c r="B70" s="162" t="s">
        <v>162</v>
      </c>
      <c r="C70" s="26"/>
      <c r="D70" s="56">
        <f>D51</f>
        <v>0</v>
      </c>
      <c r="E70" s="56">
        <f>E51</f>
        <v>10995.7</v>
      </c>
      <c r="F70" s="49">
        <f>SUM(G70:O70)</f>
        <v>8246.7000000000007</v>
      </c>
      <c r="G70" s="56">
        <f t="shared" ref="G70:P70" si="96">G51</f>
        <v>0</v>
      </c>
      <c r="H70" s="56">
        <f t="shared" si="96"/>
        <v>0</v>
      </c>
      <c r="I70" s="56">
        <f t="shared" si="96"/>
        <v>2748.9</v>
      </c>
      <c r="J70" s="56">
        <f t="shared" si="96"/>
        <v>916.3</v>
      </c>
      <c r="K70" s="56">
        <f t="shared" si="96"/>
        <v>916.3</v>
      </c>
      <c r="L70" s="56">
        <f t="shared" si="96"/>
        <v>916.3</v>
      </c>
      <c r="M70" s="56">
        <f t="shared" ref="M70:N70" si="97">M51</f>
        <v>916.3</v>
      </c>
      <c r="N70" s="56">
        <f t="shared" si="97"/>
        <v>916.3</v>
      </c>
      <c r="O70" s="56">
        <f t="shared" si="96"/>
        <v>916.3</v>
      </c>
      <c r="P70" s="56">
        <f t="shared" si="96"/>
        <v>8246.7000000000007</v>
      </c>
      <c r="Q70" s="91">
        <f t="shared" ref="Q70:Q71" si="98">F70-P70</f>
        <v>0</v>
      </c>
      <c r="R70" s="92">
        <f t="shared" ref="R70" si="99">F70/P70*100</f>
        <v>100</v>
      </c>
      <c r="S70" s="56">
        <f t="shared" ref="S70" si="100">S51</f>
        <v>8246.7000000000007</v>
      </c>
      <c r="T70" s="91">
        <f t="shared" ref="T70:T71" si="101">F70-S70</f>
        <v>0</v>
      </c>
      <c r="U70" s="92">
        <f t="shared" ref="U70" si="102">F70/S70*100</f>
        <v>100</v>
      </c>
      <c r="V70" s="92">
        <f t="shared" ref="V70:V71" si="103">F70/E70*100</f>
        <v>74.999317915185031</v>
      </c>
      <c r="W70" s="49">
        <v>0</v>
      </c>
      <c r="X70" s="91">
        <f>F70-W70</f>
        <v>8246.7000000000007</v>
      </c>
      <c r="Y70" s="92"/>
    </row>
    <row r="71" spans="1:30" s="13" customFormat="1" ht="22.5" x14ac:dyDescent="0.25">
      <c r="A71" s="12"/>
      <c r="B71" s="162" t="s">
        <v>109</v>
      </c>
      <c r="C71" s="26"/>
      <c r="D71" s="56">
        <f>D53</f>
        <v>0</v>
      </c>
      <c r="E71" s="56">
        <f>E53+E54</f>
        <v>6010.9319999999998</v>
      </c>
      <c r="F71" s="49">
        <f>SUM(G71:O71)</f>
        <v>6010.9319999999998</v>
      </c>
      <c r="G71" s="56">
        <f t="shared" ref="G71:P71" si="104">G53+G54</f>
        <v>0</v>
      </c>
      <c r="H71" s="56">
        <f t="shared" si="104"/>
        <v>0</v>
      </c>
      <c r="I71" s="56">
        <f t="shared" si="104"/>
        <v>0</v>
      </c>
      <c r="J71" s="56">
        <f t="shared" si="104"/>
        <v>0</v>
      </c>
      <c r="K71" s="56">
        <f t="shared" si="104"/>
        <v>0</v>
      </c>
      <c r="L71" s="56">
        <f t="shared" si="104"/>
        <v>3201.0839999999998</v>
      </c>
      <c r="M71" s="56">
        <f t="shared" ref="M71:N71" si="105">M53+M54</f>
        <v>0</v>
      </c>
      <c r="N71" s="56">
        <f t="shared" si="105"/>
        <v>0</v>
      </c>
      <c r="O71" s="56">
        <f t="shared" si="104"/>
        <v>2809.848</v>
      </c>
      <c r="P71" s="56">
        <f t="shared" si="104"/>
        <v>6010.9319999999998</v>
      </c>
      <c r="Q71" s="91">
        <f t="shared" si="98"/>
        <v>0</v>
      </c>
      <c r="R71" s="92">
        <f>F71/P71*100</f>
        <v>100</v>
      </c>
      <c r="S71" s="56">
        <f t="shared" ref="S71" si="106">S53+S54</f>
        <v>6010.9319999999998</v>
      </c>
      <c r="T71" s="91">
        <f t="shared" si="101"/>
        <v>0</v>
      </c>
      <c r="U71" s="92">
        <f>F71/S71*100</f>
        <v>100</v>
      </c>
      <c r="V71" s="92">
        <f t="shared" si="103"/>
        <v>100</v>
      </c>
      <c r="W71" s="49">
        <f>W53+W54</f>
        <v>25844.923000000003</v>
      </c>
      <c r="X71" s="91">
        <f>F71-W71</f>
        <v>-19833.991000000002</v>
      </c>
      <c r="Y71" s="92">
        <f>F71/W71*100</f>
        <v>23.257689721110793</v>
      </c>
    </row>
    <row r="72" spans="1:30" s="13" customFormat="1" ht="22.5" x14ac:dyDescent="0.25">
      <c r="A72" s="12"/>
      <c r="B72" s="162" t="s">
        <v>70</v>
      </c>
      <c r="C72" s="26"/>
      <c r="D72" s="56">
        <f>D73+D74</f>
        <v>4144</v>
      </c>
      <c r="E72" s="56">
        <f>E73+E74</f>
        <v>859108.77099999995</v>
      </c>
      <c r="F72" s="49">
        <f t="shared" si="19"/>
        <v>657236.71100000001</v>
      </c>
      <c r="G72" s="56">
        <f t="shared" ref="G72:P72" si="107">G73+G74</f>
        <v>59687.450000000004</v>
      </c>
      <c r="H72" s="56">
        <f t="shared" si="107"/>
        <v>59884.137000000002</v>
      </c>
      <c r="I72" s="56">
        <f t="shared" si="107"/>
        <v>62152.964</v>
      </c>
      <c r="J72" s="56">
        <f t="shared" si="107"/>
        <v>60435.49</v>
      </c>
      <c r="K72" s="56">
        <f t="shared" si="107"/>
        <v>76759.623999999996</v>
      </c>
      <c r="L72" s="56">
        <f t="shared" si="107"/>
        <v>153790.08500000002</v>
      </c>
      <c r="M72" s="56">
        <f t="shared" ref="M72:N72" si="108">M73+M74</f>
        <v>91947.218999999997</v>
      </c>
      <c r="N72" s="56">
        <f t="shared" si="108"/>
        <v>30059.341</v>
      </c>
      <c r="O72" s="56">
        <f t="shared" si="107"/>
        <v>62520.400999999998</v>
      </c>
      <c r="P72" s="56">
        <f t="shared" si="107"/>
        <v>657279.37099999993</v>
      </c>
      <c r="Q72" s="91">
        <f>F72-P72</f>
        <v>-42.659999999916181</v>
      </c>
      <c r="R72" s="92">
        <f>F72/P72*100</f>
        <v>99.993509609173486</v>
      </c>
      <c r="S72" s="56">
        <f t="shared" ref="S72" si="109">S73+S74</f>
        <v>657279.37099999993</v>
      </c>
      <c r="T72" s="91">
        <f>F72-S72</f>
        <v>-42.659999999916181</v>
      </c>
      <c r="U72" s="92">
        <f>F72/S72*100</f>
        <v>99.993509609173486</v>
      </c>
      <c r="V72" s="92">
        <f t="shared" si="21"/>
        <v>76.50215353231448</v>
      </c>
      <c r="W72" s="49">
        <f>W73+W74</f>
        <v>609418.39600000007</v>
      </c>
      <c r="X72" s="91">
        <f>F72-W72</f>
        <v>47818.314999999944</v>
      </c>
      <c r="Y72" s="92">
        <f>F72/W72*100</f>
        <v>107.84654931880328</v>
      </c>
    </row>
    <row r="73" spans="1:30" s="8" customFormat="1" ht="23.25" x14ac:dyDescent="0.25">
      <c r="A73" s="14"/>
      <c r="B73" s="17" t="s">
        <v>98</v>
      </c>
      <c r="C73" s="17"/>
      <c r="D73" s="128">
        <f>D52</f>
        <v>0</v>
      </c>
      <c r="E73" s="128">
        <f>E52</f>
        <v>743512.7</v>
      </c>
      <c r="F73" s="131">
        <f t="shared" si="19"/>
        <v>570714.20000000007</v>
      </c>
      <c r="G73" s="128">
        <f t="shared" ref="G73:P73" si="110">G52</f>
        <v>58102.400000000001</v>
      </c>
      <c r="H73" s="128">
        <f t="shared" si="110"/>
        <v>58123.4</v>
      </c>
      <c r="I73" s="128">
        <f t="shared" si="110"/>
        <v>58121.9</v>
      </c>
      <c r="J73" s="128">
        <f t="shared" si="110"/>
        <v>58111.7</v>
      </c>
      <c r="K73" s="128">
        <f t="shared" si="110"/>
        <v>74506.399999999994</v>
      </c>
      <c r="L73" s="128">
        <f t="shared" si="110"/>
        <v>149014.70000000001</v>
      </c>
      <c r="M73" s="128">
        <f t="shared" ref="M73:N73" si="111">M52</f>
        <v>28310.9</v>
      </c>
      <c r="N73" s="128">
        <f t="shared" si="111"/>
        <v>28310.1</v>
      </c>
      <c r="O73" s="128">
        <f t="shared" si="110"/>
        <v>58112.7</v>
      </c>
      <c r="P73" s="128">
        <f t="shared" si="110"/>
        <v>570714.19999999995</v>
      </c>
      <c r="Q73" s="125">
        <f>F73-P73</f>
        <v>0</v>
      </c>
      <c r="R73" s="126">
        <f>F73/P73*100</f>
        <v>100.00000000000003</v>
      </c>
      <c r="S73" s="128">
        <f t="shared" ref="S73" si="112">S52</f>
        <v>570714.19999999995</v>
      </c>
      <c r="T73" s="125">
        <f>F73-S73</f>
        <v>0</v>
      </c>
      <c r="U73" s="126">
        <f>F73/S73*100</f>
        <v>100.00000000000003</v>
      </c>
      <c r="V73" s="126">
        <f t="shared" si="21"/>
        <v>76.759173044387822</v>
      </c>
      <c r="W73" s="131">
        <f>W52</f>
        <v>593608.4</v>
      </c>
      <c r="X73" s="125">
        <f>F73-W73</f>
        <v>-22894.199999999953</v>
      </c>
      <c r="Y73" s="126">
        <f>F73/W73*100</f>
        <v>96.143214954505368</v>
      </c>
    </row>
    <row r="74" spans="1:30" s="8" customFormat="1" ht="23.25" x14ac:dyDescent="0.25">
      <c r="A74" s="14"/>
      <c r="B74" s="170" t="s">
        <v>97</v>
      </c>
      <c r="C74" s="17"/>
      <c r="D74" s="128">
        <f>D58+D62+D59</f>
        <v>4144</v>
      </c>
      <c r="E74" s="128">
        <f>E58+E62+E59+E60+E55+E56+E57+E61</f>
        <v>115596.071</v>
      </c>
      <c r="F74" s="131">
        <f t="shared" si="19"/>
        <v>86522.510999999984</v>
      </c>
      <c r="G74" s="128">
        <f t="shared" ref="G74:L74" si="113">G58+G62+G59+G60+G55+G56+G57+G61</f>
        <v>1585.05</v>
      </c>
      <c r="H74" s="128">
        <f t="shared" si="113"/>
        <v>1760.7369999999999</v>
      </c>
      <c r="I74" s="128">
        <f t="shared" si="113"/>
        <v>4031.0639999999999</v>
      </c>
      <c r="J74" s="128">
        <f t="shared" si="113"/>
        <v>2323.7900000000004</v>
      </c>
      <c r="K74" s="128">
        <f t="shared" si="113"/>
        <v>2253.2240000000002</v>
      </c>
      <c r="L74" s="128">
        <f t="shared" si="113"/>
        <v>4775.3850000000002</v>
      </c>
      <c r="M74" s="128">
        <f>M58+M62+M59+M60+M55+M56+M57+M61</f>
        <v>63636.318999999996</v>
      </c>
      <c r="N74" s="128">
        <f>N58+N62+N59+N60+N55+N56+N57+N61</f>
        <v>1749.241</v>
      </c>
      <c r="O74" s="128">
        <f>O58+O62+O59+O60+O55+O56+O57+O61</f>
        <v>4407.701</v>
      </c>
      <c r="P74" s="128">
        <f>P58+P62+P59+P60+P55+P56+P57+P61</f>
        <v>86565.170999999988</v>
      </c>
      <c r="Q74" s="125">
        <f>F74-P74</f>
        <v>-42.660000000003492</v>
      </c>
      <c r="R74" s="126">
        <f>F74/P74*100</f>
        <v>99.950719210154389</v>
      </c>
      <c r="S74" s="128">
        <f t="shared" ref="S74" si="114">S58+S62+S59+S60+S55+S56+S57+S61</f>
        <v>86565.170999999988</v>
      </c>
      <c r="T74" s="125">
        <f>F74-S74</f>
        <v>-42.660000000003492</v>
      </c>
      <c r="U74" s="126">
        <f>F74/S74*100</f>
        <v>99.950719210154389</v>
      </c>
      <c r="V74" s="126">
        <f t="shared" si="21"/>
        <v>74.849006762522222</v>
      </c>
      <c r="W74" s="131">
        <f>W58+W62+W59</f>
        <v>15809.995999999999</v>
      </c>
      <c r="X74" s="125">
        <f>F74-W74</f>
        <v>70712.514999999985</v>
      </c>
      <c r="Y74" s="126">
        <f>F74/W74*100</f>
        <v>547.26459766340224</v>
      </c>
    </row>
    <row r="75" spans="1:30" s="8" customFormat="1" ht="23.25" x14ac:dyDescent="0.25">
      <c r="A75" s="14"/>
      <c r="B75" s="45"/>
      <c r="C75" s="17"/>
      <c r="D75" s="128"/>
      <c r="E75" s="128"/>
      <c r="F75" s="131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5"/>
      <c r="R75" s="126"/>
      <c r="S75" s="128"/>
      <c r="T75" s="125"/>
      <c r="U75" s="126"/>
      <c r="V75" s="126"/>
      <c r="W75" s="131"/>
      <c r="X75" s="125"/>
      <c r="Y75" s="126"/>
    </row>
    <row r="76" spans="1:30" s="159" customFormat="1" ht="23.25" x14ac:dyDescent="0.3">
      <c r="A76" s="152"/>
      <c r="B76" s="153" t="s">
        <v>28</v>
      </c>
      <c r="C76" s="154"/>
      <c r="D76" s="155">
        <f>D68+D50</f>
        <v>4911539.4850000003</v>
      </c>
      <c r="E76" s="155">
        <f>E68+E50</f>
        <v>6987425.5240000002</v>
      </c>
      <c r="F76" s="155">
        <f t="shared" si="19"/>
        <v>4634022.45</v>
      </c>
      <c r="G76" s="155">
        <f t="shared" ref="G76:P76" si="115">G68+G50</f>
        <v>469140.277</v>
      </c>
      <c r="H76" s="155">
        <f t="shared" si="115"/>
        <v>491675.49700000003</v>
      </c>
      <c r="I76" s="155">
        <f t="shared" si="115"/>
        <v>466633.63699999987</v>
      </c>
      <c r="J76" s="155">
        <f t="shared" si="115"/>
        <v>514660.25799999991</v>
      </c>
      <c r="K76" s="155">
        <f t="shared" si="115"/>
        <v>525559.54600000009</v>
      </c>
      <c r="L76" s="155">
        <f t="shared" si="115"/>
        <v>606836.55300000019</v>
      </c>
      <c r="M76" s="155">
        <f>M68+M50</f>
        <v>570591.99000000011</v>
      </c>
      <c r="N76" s="155">
        <f>N68+N50</f>
        <v>483179.49899999995</v>
      </c>
      <c r="O76" s="155">
        <f>O68+O50</f>
        <v>505745.19299999997</v>
      </c>
      <c r="P76" s="155">
        <f t="shared" si="115"/>
        <v>4506912.5349999992</v>
      </c>
      <c r="Q76" s="156">
        <f>F76-P76</f>
        <v>127109.91500000097</v>
      </c>
      <c r="R76" s="157">
        <f>F76/P76*100</f>
        <v>102.82033241188695</v>
      </c>
      <c r="S76" s="155">
        <f>S68+S50</f>
        <v>5255019.59375</v>
      </c>
      <c r="T76" s="156">
        <f>F76-S76</f>
        <v>-620997.14374999981</v>
      </c>
      <c r="U76" s="157">
        <f>F76/S76*100</f>
        <v>88.182781573477371</v>
      </c>
      <c r="V76" s="157">
        <f t="shared" si="21"/>
        <v>66.319453911649305</v>
      </c>
      <c r="W76" s="155">
        <f>W68+W50</f>
        <v>3922113.1940000006</v>
      </c>
      <c r="X76" s="156">
        <f>F76-W76</f>
        <v>711909.25599999959</v>
      </c>
      <c r="Y76" s="157">
        <f>F76/W76*100</f>
        <v>118.15116547602626</v>
      </c>
      <c r="Z76" s="155">
        <v>3922113.1940000006</v>
      </c>
      <c r="AA76" s="158">
        <f>Z76-W76</f>
        <v>0</v>
      </c>
      <c r="AD76" s="158">
        <f>2708373.649-P76</f>
        <v>-1798538.885999999</v>
      </c>
    </row>
    <row r="77" spans="1:30" s="10" customFormat="1" ht="20.25" x14ac:dyDescent="0.25">
      <c r="A77" s="180" t="s">
        <v>9</v>
      </c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2"/>
    </row>
    <row r="78" spans="1:30" s="61" customFormat="1" ht="23.25" x14ac:dyDescent="0.3">
      <c r="A78" s="24">
        <v>1</v>
      </c>
      <c r="B78" s="60" t="s">
        <v>12</v>
      </c>
      <c r="C78" s="25" t="s">
        <v>21</v>
      </c>
      <c r="D78" s="127">
        <f>D79+D80</f>
        <v>74276.903999999995</v>
      </c>
      <c r="E78" s="127">
        <f t="shared" ref="E78" si="116">D78</f>
        <v>74276.903999999995</v>
      </c>
      <c r="F78" s="118">
        <f t="shared" ref="F78:F99" si="117">SUM(G78:O78)</f>
        <v>133510.87900000002</v>
      </c>
      <c r="G78" s="117">
        <f t="shared" ref="G78:P78" si="118">G79+G80</f>
        <v>12864.64</v>
      </c>
      <c r="H78" s="117">
        <f t="shared" ref="H78:N78" si="119">H79+H80</f>
        <v>12004.367</v>
      </c>
      <c r="I78" s="117">
        <f t="shared" si="119"/>
        <v>21577.853000000003</v>
      </c>
      <c r="J78" s="117">
        <f t="shared" si="119"/>
        <v>12320.983</v>
      </c>
      <c r="K78" s="117">
        <f t="shared" si="119"/>
        <v>14393.143</v>
      </c>
      <c r="L78" s="117">
        <f t="shared" si="119"/>
        <v>19519.350999999999</v>
      </c>
      <c r="M78" s="117">
        <f t="shared" si="119"/>
        <v>7146.4169999999995</v>
      </c>
      <c r="N78" s="117">
        <f t="shared" si="119"/>
        <v>14472.371999999999</v>
      </c>
      <c r="O78" s="117">
        <f t="shared" si="118"/>
        <v>19211.753000000001</v>
      </c>
      <c r="P78" s="119">
        <f t="shared" si="118"/>
        <v>55707.677999999993</v>
      </c>
      <c r="Q78" s="120">
        <f t="shared" ref="Q78:Q92" si="120">F78-P78</f>
        <v>77803.20100000003</v>
      </c>
      <c r="R78" s="121">
        <f>F78/P78*100</f>
        <v>239.66333509718362</v>
      </c>
      <c r="S78" s="120">
        <f t="shared" ref="S78" si="121">S79+S80</f>
        <v>55707.677999999993</v>
      </c>
      <c r="T78" s="120">
        <f t="shared" ref="T78:T92" si="122">F78-S78</f>
        <v>77803.20100000003</v>
      </c>
      <c r="U78" s="121">
        <f>F78/S78*100</f>
        <v>239.66333509718362</v>
      </c>
      <c r="V78" s="121">
        <f t="shared" ref="V78:V99" si="123">F78/E78*100</f>
        <v>179.7475013228877</v>
      </c>
      <c r="W78" s="118">
        <f t="shared" ref="W78" si="124">W79+W80</f>
        <v>131797.06599999999</v>
      </c>
      <c r="X78" s="120">
        <f t="shared" ref="X78:X92" si="125">F78-W78</f>
        <v>1713.8130000000237</v>
      </c>
      <c r="Y78" s="121">
        <f>F78/W78*100</f>
        <v>101.30034230048794</v>
      </c>
    </row>
    <row r="79" spans="1:30" s="64" customFormat="1" ht="39" x14ac:dyDescent="0.3">
      <c r="A79" s="42" t="s">
        <v>114</v>
      </c>
      <c r="B79" s="103" t="s">
        <v>110</v>
      </c>
      <c r="C79" s="17" t="s">
        <v>111</v>
      </c>
      <c r="D79" s="128">
        <v>74276.903999999995</v>
      </c>
      <c r="E79" s="128">
        <v>74276.903999999995</v>
      </c>
      <c r="F79" s="123">
        <f t="shared" si="117"/>
        <v>64731.830999999991</v>
      </c>
      <c r="G79" s="122">
        <v>9648.0720000000001</v>
      </c>
      <c r="H79" s="122">
        <v>5486.2629999999999</v>
      </c>
      <c r="I79" s="122">
        <v>6175.7780000000002</v>
      </c>
      <c r="J79" s="122">
        <v>6187.8670000000002</v>
      </c>
      <c r="K79" s="122">
        <v>7899.8220000000001</v>
      </c>
      <c r="L79" s="122">
        <v>13366.040999999999</v>
      </c>
      <c r="M79" s="122">
        <v>5298.308</v>
      </c>
      <c r="N79" s="122">
        <v>5003.8</v>
      </c>
      <c r="O79" s="122">
        <v>5665.88</v>
      </c>
      <c r="P79" s="124">
        <v>55707.677999999993</v>
      </c>
      <c r="Q79" s="125">
        <v>49517.935999999994</v>
      </c>
      <c r="R79" s="126">
        <f>F79/P79*100</f>
        <v>116.19911890781016</v>
      </c>
      <c r="S79" s="125">
        <f>E79/12*9</f>
        <v>55707.677999999993</v>
      </c>
      <c r="T79" s="125">
        <f t="shared" si="122"/>
        <v>9024.1529999999984</v>
      </c>
      <c r="U79" s="126">
        <f>F79/S79*100</f>
        <v>116.19911890781016</v>
      </c>
      <c r="V79" s="126">
        <f t="shared" si="123"/>
        <v>87.149339180857609</v>
      </c>
      <c r="W79" s="123">
        <v>95136.956000000006</v>
      </c>
      <c r="X79" s="125">
        <f t="shared" si="125"/>
        <v>-30405.125000000015</v>
      </c>
      <c r="Y79" s="126">
        <f>F79/W79*100</f>
        <v>68.040679165728179</v>
      </c>
    </row>
    <row r="80" spans="1:30" s="64" customFormat="1" ht="23.25" x14ac:dyDescent="0.3">
      <c r="A80" s="42" t="s">
        <v>115</v>
      </c>
      <c r="B80" s="103" t="s">
        <v>112</v>
      </c>
      <c r="C80" s="17" t="s">
        <v>113</v>
      </c>
      <c r="D80" s="128">
        <v>0</v>
      </c>
      <c r="E80" s="128">
        <v>0</v>
      </c>
      <c r="F80" s="123">
        <f t="shared" si="117"/>
        <v>68779.04800000001</v>
      </c>
      <c r="G80" s="122">
        <v>3216.5680000000002</v>
      </c>
      <c r="H80" s="122">
        <v>6518.1040000000003</v>
      </c>
      <c r="I80" s="122">
        <v>15402.075000000001</v>
      </c>
      <c r="J80" s="122">
        <v>6133.116</v>
      </c>
      <c r="K80" s="122">
        <v>6493.3209999999999</v>
      </c>
      <c r="L80" s="122">
        <v>6153.31</v>
      </c>
      <c r="M80" s="122">
        <v>1848.1089999999999</v>
      </c>
      <c r="N80" s="122">
        <v>9468.5720000000001</v>
      </c>
      <c r="O80" s="122">
        <v>13545.873</v>
      </c>
      <c r="P80" s="124"/>
      <c r="Q80" s="125">
        <f t="shared" si="120"/>
        <v>68779.04800000001</v>
      </c>
      <c r="R80" s="126"/>
      <c r="S80" s="125"/>
      <c r="T80" s="125">
        <f t="shared" si="122"/>
        <v>68779.04800000001</v>
      </c>
      <c r="U80" s="126"/>
      <c r="V80" s="126"/>
      <c r="W80" s="123">
        <v>36660.11</v>
      </c>
      <c r="X80" s="125">
        <f t="shared" si="125"/>
        <v>32118.938000000009</v>
      </c>
      <c r="Y80" s="126">
        <f>F80/W80*100</f>
        <v>187.61277039266932</v>
      </c>
    </row>
    <row r="81" spans="1:26" s="61" customFormat="1" ht="39" x14ac:dyDescent="0.3">
      <c r="A81" s="24">
        <v>2</v>
      </c>
      <c r="B81" s="116" t="s">
        <v>145</v>
      </c>
      <c r="C81" s="25" t="s">
        <v>146</v>
      </c>
      <c r="D81" s="127">
        <v>0</v>
      </c>
      <c r="E81" s="127">
        <v>0</v>
      </c>
      <c r="F81" s="118">
        <f t="shared" si="117"/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9">
        <v>0</v>
      </c>
      <c r="Q81" s="120">
        <f t="shared" ref="Q81" si="126">F81-P81</f>
        <v>0</v>
      </c>
      <c r="R81" s="121"/>
      <c r="S81" s="120"/>
      <c r="T81" s="120">
        <f t="shared" ref="T81" si="127">F81-S81</f>
        <v>0</v>
      </c>
      <c r="U81" s="121"/>
      <c r="V81" s="121"/>
      <c r="W81" s="118">
        <v>38.006</v>
      </c>
      <c r="X81" s="120">
        <f t="shared" si="125"/>
        <v>-38.006</v>
      </c>
      <c r="Y81" s="121"/>
    </row>
    <row r="82" spans="1:26" s="61" customFormat="1" ht="23.25" x14ac:dyDescent="0.3">
      <c r="A82" s="24">
        <v>3</v>
      </c>
      <c r="B82" s="116" t="s">
        <v>32</v>
      </c>
      <c r="C82" s="25" t="s">
        <v>31</v>
      </c>
      <c r="D82" s="127">
        <v>2740</v>
      </c>
      <c r="E82" s="127">
        <v>2736</v>
      </c>
      <c r="F82" s="118">
        <f t="shared" si="117"/>
        <v>2248.7600000000002</v>
      </c>
      <c r="G82" s="117">
        <v>102.779</v>
      </c>
      <c r="H82" s="117">
        <v>321.11799999999999</v>
      </c>
      <c r="I82" s="117">
        <v>89.424000000000007</v>
      </c>
      <c r="J82" s="117">
        <v>110.73099999999999</v>
      </c>
      <c r="K82" s="117">
        <v>634.18100000000004</v>
      </c>
      <c r="L82" s="117">
        <v>94.954999999999998</v>
      </c>
      <c r="M82" s="117">
        <v>104.834</v>
      </c>
      <c r="N82" s="117">
        <v>694.25300000000004</v>
      </c>
      <c r="O82" s="117">
        <v>96.484999999999999</v>
      </c>
      <c r="P82" s="119">
        <v>2207</v>
      </c>
      <c r="Q82" s="120">
        <f t="shared" si="120"/>
        <v>41.760000000000218</v>
      </c>
      <c r="R82" s="121">
        <f>F82/P82*100</f>
        <v>101.89216130493884</v>
      </c>
      <c r="S82" s="120">
        <f>E82/12*9</f>
        <v>2052</v>
      </c>
      <c r="T82" s="120">
        <f t="shared" si="122"/>
        <v>196.76000000000022</v>
      </c>
      <c r="U82" s="121">
        <f t="shared" ref="U82:U86" si="128">F82/S82*100</f>
        <v>109.58869395711501</v>
      </c>
      <c r="V82" s="121">
        <f t="shared" si="123"/>
        <v>82.19152046783627</v>
      </c>
      <c r="W82" s="118">
        <v>1899.9480000000001</v>
      </c>
      <c r="X82" s="120">
        <f t="shared" si="125"/>
        <v>348.81200000000013</v>
      </c>
      <c r="Y82" s="121">
        <f>F82/W82*100</f>
        <v>118.35902877341906</v>
      </c>
    </row>
    <row r="83" spans="1:26" s="61" customFormat="1" ht="39" x14ac:dyDescent="0.3">
      <c r="A83" s="24">
        <v>4</v>
      </c>
      <c r="B83" s="116" t="s">
        <v>147</v>
      </c>
      <c r="C83" s="25" t="s">
        <v>148</v>
      </c>
      <c r="D83" s="127">
        <v>0</v>
      </c>
      <c r="E83" s="127">
        <v>0</v>
      </c>
      <c r="F83" s="118">
        <f t="shared" si="117"/>
        <v>0</v>
      </c>
      <c r="G83" s="117">
        <v>0</v>
      </c>
      <c r="H83" s="117">
        <v>0</v>
      </c>
      <c r="I83" s="117">
        <v>0</v>
      </c>
      <c r="J83" s="117">
        <v>0</v>
      </c>
      <c r="K83" s="117">
        <v>0</v>
      </c>
      <c r="L83" s="117">
        <v>0</v>
      </c>
      <c r="M83" s="117">
        <v>0</v>
      </c>
      <c r="N83" s="117">
        <v>0</v>
      </c>
      <c r="O83" s="117">
        <v>0</v>
      </c>
      <c r="P83" s="119">
        <v>0</v>
      </c>
      <c r="Q83" s="120">
        <f t="shared" si="120"/>
        <v>0</v>
      </c>
      <c r="R83" s="121"/>
      <c r="S83" s="120"/>
      <c r="T83" s="120">
        <f t="shared" ref="T83" si="129">F83-S83</f>
        <v>0</v>
      </c>
      <c r="U83" s="121"/>
      <c r="V83" s="121"/>
      <c r="W83" s="118">
        <v>0.46499999999999997</v>
      </c>
      <c r="X83" s="120">
        <f t="shared" si="125"/>
        <v>-0.46499999999999997</v>
      </c>
      <c r="Y83" s="121">
        <f>F83/W83*100</f>
        <v>0</v>
      </c>
    </row>
    <row r="84" spans="1:26" s="61" customFormat="1" ht="39" x14ac:dyDescent="0.3">
      <c r="A84" s="24">
        <v>5</v>
      </c>
      <c r="B84" s="116" t="s">
        <v>83</v>
      </c>
      <c r="C84" s="25">
        <v>21110000</v>
      </c>
      <c r="D84" s="127">
        <v>59</v>
      </c>
      <c r="E84" s="127">
        <v>59</v>
      </c>
      <c r="F84" s="118">
        <f t="shared" si="117"/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  <c r="O84" s="117">
        <v>0</v>
      </c>
      <c r="P84" s="119">
        <v>0</v>
      </c>
      <c r="Q84" s="120">
        <f t="shared" si="120"/>
        <v>0</v>
      </c>
      <c r="R84" s="121"/>
      <c r="S84" s="120">
        <f t="shared" ref="S84:S85" si="130">E84/12*9</f>
        <v>44.25</v>
      </c>
      <c r="T84" s="120">
        <f t="shared" si="122"/>
        <v>-44.25</v>
      </c>
      <c r="U84" s="121">
        <f t="shared" si="128"/>
        <v>0</v>
      </c>
      <c r="V84" s="121">
        <f t="shared" si="123"/>
        <v>0</v>
      </c>
      <c r="W84" s="118">
        <v>58.232999999999997</v>
      </c>
      <c r="X84" s="120">
        <f t="shared" si="125"/>
        <v>-58.232999999999997</v>
      </c>
      <c r="Y84" s="121"/>
    </row>
    <row r="85" spans="1:26" s="61" customFormat="1" ht="58.5" x14ac:dyDescent="0.3">
      <c r="A85" s="24">
        <f t="shared" ref="A85:A86" si="131">A84+1</f>
        <v>6</v>
      </c>
      <c r="B85" s="60" t="s">
        <v>26</v>
      </c>
      <c r="C85" s="25" t="s">
        <v>25</v>
      </c>
      <c r="D85" s="127">
        <v>45</v>
      </c>
      <c r="E85" s="127">
        <v>49</v>
      </c>
      <c r="F85" s="118">
        <f t="shared" si="117"/>
        <v>48.463999999999999</v>
      </c>
      <c r="G85" s="117">
        <v>14.689</v>
      </c>
      <c r="H85" s="117">
        <v>2.5</v>
      </c>
      <c r="I85" s="117">
        <v>2.5</v>
      </c>
      <c r="J85" s="117">
        <v>18.527000000000001</v>
      </c>
      <c r="K85" s="117">
        <v>2.5</v>
      </c>
      <c r="L85" s="117">
        <v>0</v>
      </c>
      <c r="M85" s="117">
        <v>2.5</v>
      </c>
      <c r="N85" s="117">
        <v>2.7480000000000002</v>
      </c>
      <c r="O85" s="117">
        <v>2.5</v>
      </c>
      <c r="P85" s="119">
        <v>48.4</v>
      </c>
      <c r="Q85" s="120">
        <f t="shared" si="120"/>
        <v>6.4000000000000057E-2</v>
      </c>
      <c r="R85" s="121">
        <f>F85/P85*100</f>
        <v>100.13223140495869</v>
      </c>
      <c r="S85" s="120">
        <f t="shared" si="130"/>
        <v>36.75</v>
      </c>
      <c r="T85" s="120">
        <f t="shared" si="122"/>
        <v>11.713999999999999</v>
      </c>
      <c r="U85" s="121">
        <f t="shared" si="128"/>
        <v>131.87482993197278</v>
      </c>
      <c r="V85" s="121">
        <f t="shared" si="123"/>
        <v>98.906122448979588</v>
      </c>
      <c r="W85" s="118">
        <v>35.951999999999998</v>
      </c>
      <c r="X85" s="120">
        <f t="shared" si="125"/>
        <v>12.512</v>
      </c>
      <c r="Y85" s="121">
        <f>F85/W85*100</f>
        <v>134.80195816644417</v>
      </c>
    </row>
    <row r="86" spans="1:26" s="32" customFormat="1" ht="22.5" x14ac:dyDescent="0.3">
      <c r="A86" s="12">
        <f t="shared" si="131"/>
        <v>7</v>
      </c>
      <c r="B86" s="16" t="s">
        <v>10</v>
      </c>
      <c r="C86" s="9"/>
      <c r="D86" s="56">
        <f>SUM(D87:D90)</f>
        <v>64200</v>
      </c>
      <c r="E86" s="56">
        <f>SUM(E87:E90)</f>
        <v>64200</v>
      </c>
      <c r="F86" s="49">
        <f t="shared" si="117"/>
        <v>64036.471000000005</v>
      </c>
      <c r="G86" s="56">
        <f t="shared" ref="G86:O86" si="132">SUM(G87:G90)</f>
        <v>1553.5920000000001</v>
      </c>
      <c r="H86" s="56">
        <f t="shared" si="132"/>
        <v>8330.6190000000006</v>
      </c>
      <c r="I86" s="56">
        <f t="shared" si="132"/>
        <v>2334.3040000000001</v>
      </c>
      <c r="J86" s="56">
        <f t="shared" si="132"/>
        <v>4531.2129999999997</v>
      </c>
      <c r="K86" s="56">
        <f t="shared" si="132"/>
        <v>10116.471</v>
      </c>
      <c r="L86" s="56">
        <f t="shared" ref="L86:N86" si="133">SUM(L87:L90)</f>
        <v>5806.4089999999997</v>
      </c>
      <c r="M86" s="56">
        <f t="shared" si="133"/>
        <v>15825.705</v>
      </c>
      <c r="N86" s="56">
        <f t="shared" si="133"/>
        <v>5753.6330000000007</v>
      </c>
      <c r="O86" s="56">
        <f t="shared" si="132"/>
        <v>9784.5250000000015</v>
      </c>
      <c r="P86" s="56">
        <f>SUM(P87:P90)</f>
        <v>56795</v>
      </c>
      <c r="Q86" s="56">
        <f t="shared" si="120"/>
        <v>7241.471000000005</v>
      </c>
      <c r="R86" s="92">
        <f>F86/P86*100</f>
        <v>112.75019103794348</v>
      </c>
      <c r="S86" s="56">
        <f>SUM(S87:S90)</f>
        <v>48150</v>
      </c>
      <c r="T86" s="91">
        <f t="shared" si="122"/>
        <v>15886.471000000005</v>
      </c>
      <c r="U86" s="92">
        <f t="shared" si="128"/>
        <v>132.99370924195225</v>
      </c>
      <c r="V86" s="92">
        <f t="shared" si="123"/>
        <v>99.745281931464177</v>
      </c>
      <c r="W86" s="49">
        <f>SUM(W87:W90)</f>
        <v>32806.168000000005</v>
      </c>
      <c r="X86" s="91">
        <f t="shared" si="125"/>
        <v>31230.303</v>
      </c>
      <c r="Y86" s="92">
        <f>F86/W86*100</f>
        <v>195.19643684077943</v>
      </c>
      <c r="Z86" s="62"/>
    </row>
    <row r="87" spans="1:26" s="64" customFormat="1" ht="39" x14ac:dyDescent="0.3">
      <c r="A87" s="14" t="s">
        <v>149</v>
      </c>
      <c r="B87" s="103" t="s">
        <v>124</v>
      </c>
      <c r="C87" s="17" t="s">
        <v>64</v>
      </c>
      <c r="D87" s="128">
        <v>0</v>
      </c>
      <c r="E87" s="128">
        <v>0</v>
      </c>
      <c r="F87" s="123">
        <f t="shared" si="117"/>
        <v>0</v>
      </c>
      <c r="G87" s="122">
        <v>0</v>
      </c>
      <c r="H87" s="122">
        <v>0</v>
      </c>
      <c r="I87" s="122">
        <v>0</v>
      </c>
      <c r="J87" s="122">
        <v>0</v>
      </c>
      <c r="K87" s="122">
        <v>0</v>
      </c>
      <c r="L87" s="122">
        <v>0</v>
      </c>
      <c r="M87" s="122">
        <v>0</v>
      </c>
      <c r="N87" s="122">
        <v>0</v>
      </c>
      <c r="O87" s="122">
        <v>0</v>
      </c>
      <c r="P87" s="124">
        <v>0</v>
      </c>
      <c r="Q87" s="125">
        <f t="shared" si="120"/>
        <v>0</v>
      </c>
      <c r="R87" s="126"/>
      <c r="S87" s="125">
        <f t="shared" ref="S87:S91" si="134">E87/12*9</f>
        <v>0</v>
      </c>
      <c r="T87" s="125">
        <f t="shared" si="122"/>
        <v>0</v>
      </c>
      <c r="U87" s="126"/>
      <c r="V87" s="126"/>
      <c r="W87" s="123">
        <v>1</v>
      </c>
      <c r="X87" s="125">
        <f t="shared" si="125"/>
        <v>-1</v>
      </c>
      <c r="Y87" s="126"/>
    </row>
    <row r="88" spans="1:26" s="64" customFormat="1" ht="39" x14ac:dyDescent="0.3">
      <c r="A88" s="14" t="s">
        <v>150</v>
      </c>
      <c r="B88" s="103" t="s">
        <v>131</v>
      </c>
      <c r="C88" s="17" t="s">
        <v>45</v>
      </c>
      <c r="D88" s="128">
        <v>0</v>
      </c>
      <c r="E88" s="128">
        <v>1986</v>
      </c>
      <c r="F88" s="123">
        <f t="shared" si="117"/>
        <v>2284.9939999999997</v>
      </c>
      <c r="G88" s="122">
        <v>505.08499999999998</v>
      </c>
      <c r="H88" s="122">
        <v>1056.664</v>
      </c>
      <c r="I88" s="122">
        <v>424.43799999999999</v>
      </c>
      <c r="J88" s="122">
        <v>0</v>
      </c>
      <c r="K88" s="122">
        <v>0</v>
      </c>
      <c r="L88" s="122">
        <v>0</v>
      </c>
      <c r="M88" s="122">
        <v>0</v>
      </c>
      <c r="N88" s="122">
        <v>74.992999999999995</v>
      </c>
      <c r="O88" s="122">
        <v>223.81399999999999</v>
      </c>
      <c r="P88" s="124">
        <v>1986</v>
      </c>
      <c r="Q88" s="125">
        <f t="shared" si="120"/>
        <v>298.99399999999969</v>
      </c>
      <c r="R88" s="126">
        <f t="shared" ref="R88:R93" si="135">F88/P88*100</f>
        <v>115.05508559919436</v>
      </c>
      <c r="S88" s="125">
        <f t="shared" si="134"/>
        <v>1489.5</v>
      </c>
      <c r="T88" s="125">
        <f t="shared" si="122"/>
        <v>795.49399999999969</v>
      </c>
      <c r="U88" s="126">
        <f t="shared" ref="U88:U93" si="136">F88/S88*100</f>
        <v>153.40678079892581</v>
      </c>
      <c r="V88" s="126">
        <f t="shared" ref="V88" si="137">F88/E88*100</f>
        <v>115.05508559919436</v>
      </c>
      <c r="W88" s="123">
        <v>1389.306</v>
      </c>
      <c r="X88" s="125">
        <f t="shared" si="125"/>
        <v>895.68799999999965</v>
      </c>
      <c r="Y88" s="126">
        <f>F88/W88*100</f>
        <v>164.47017431724902</v>
      </c>
    </row>
    <row r="89" spans="1:26" s="64" customFormat="1" ht="23.25" x14ac:dyDescent="0.3">
      <c r="A89" s="14" t="s">
        <v>151</v>
      </c>
      <c r="B89" s="103" t="s">
        <v>37</v>
      </c>
      <c r="C89" s="17" t="s">
        <v>22</v>
      </c>
      <c r="D89" s="128">
        <v>19200</v>
      </c>
      <c r="E89" s="128">
        <v>11214</v>
      </c>
      <c r="F89" s="123">
        <f t="shared" si="117"/>
        <v>3809.2069999999999</v>
      </c>
      <c r="G89" s="122">
        <v>0</v>
      </c>
      <c r="H89" s="122">
        <v>0</v>
      </c>
      <c r="I89" s="122">
        <v>0</v>
      </c>
      <c r="J89" s="122">
        <v>0</v>
      </c>
      <c r="K89" s="122">
        <v>3805.857</v>
      </c>
      <c r="L89" s="122">
        <v>0</v>
      </c>
      <c r="M89" s="122">
        <v>0.67</v>
      </c>
      <c r="N89" s="122">
        <v>0</v>
      </c>
      <c r="O89" s="122">
        <v>2.68</v>
      </c>
      <c r="P89" s="124">
        <v>3809</v>
      </c>
      <c r="Q89" s="125">
        <f t="shared" si="120"/>
        <v>0.20699999999987995</v>
      </c>
      <c r="R89" s="126">
        <f t="shared" si="135"/>
        <v>100.00543449724337</v>
      </c>
      <c r="S89" s="125">
        <f t="shared" si="134"/>
        <v>8410.5</v>
      </c>
      <c r="T89" s="125">
        <f t="shared" si="122"/>
        <v>-4601.2929999999997</v>
      </c>
      <c r="U89" s="126">
        <f t="shared" si="136"/>
        <v>45.291088520302004</v>
      </c>
      <c r="V89" s="126">
        <f t="shared" si="123"/>
        <v>33.968316390226498</v>
      </c>
      <c r="W89" s="123">
        <v>14936.89</v>
      </c>
      <c r="X89" s="125">
        <f t="shared" si="125"/>
        <v>-11127.682999999999</v>
      </c>
      <c r="Y89" s="126">
        <f>F89/W89*100</f>
        <v>25.502008784961262</v>
      </c>
    </row>
    <row r="90" spans="1:26" s="63" customFormat="1" ht="23.25" x14ac:dyDescent="0.3">
      <c r="A90" s="14" t="s">
        <v>152</v>
      </c>
      <c r="B90" s="45" t="s">
        <v>66</v>
      </c>
      <c r="C90" s="17" t="s">
        <v>43</v>
      </c>
      <c r="D90" s="128">
        <v>45000</v>
      </c>
      <c r="E90" s="128">
        <v>51000</v>
      </c>
      <c r="F90" s="131">
        <f t="shared" si="117"/>
        <v>57942.270000000004</v>
      </c>
      <c r="G90" s="128">
        <v>1048.5070000000001</v>
      </c>
      <c r="H90" s="128">
        <v>7273.9549999999999</v>
      </c>
      <c r="I90" s="128">
        <v>1909.866</v>
      </c>
      <c r="J90" s="128">
        <v>4531.2129999999997</v>
      </c>
      <c r="K90" s="128">
        <v>6310.6139999999996</v>
      </c>
      <c r="L90" s="128">
        <v>5806.4089999999997</v>
      </c>
      <c r="M90" s="128">
        <v>15825.035</v>
      </c>
      <c r="N90" s="128">
        <v>5678.64</v>
      </c>
      <c r="O90" s="128">
        <v>9558.0310000000009</v>
      </c>
      <c r="P90" s="128">
        <v>51000</v>
      </c>
      <c r="Q90" s="125">
        <f t="shared" si="120"/>
        <v>6942.2700000000041</v>
      </c>
      <c r="R90" s="126">
        <f t="shared" si="135"/>
        <v>113.61229411764707</v>
      </c>
      <c r="S90" s="125">
        <f t="shared" si="134"/>
        <v>38250</v>
      </c>
      <c r="T90" s="125">
        <f t="shared" si="122"/>
        <v>19692.270000000004</v>
      </c>
      <c r="U90" s="126">
        <f t="shared" si="136"/>
        <v>151.4830588235294</v>
      </c>
      <c r="V90" s="126">
        <f t="shared" si="123"/>
        <v>113.61229411764707</v>
      </c>
      <c r="W90" s="131">
        <v>16478.972000000002</v>
      </c>
      <c r="X90" s="125">
        <f t="shared" si="125"/>
        <v>41463.298000000003</v>
      </c>
      <c r="Y90" s="126">
        <f>F90/W90*100</f>
        <v>351.61337733931458</v>
      </c>
    </row>
    <row r="91" spans="1:26" s="61" customFormat="1" ht="23.25" x14ac:dyDescent="0.3">
      <c r="A91" s="24">
        <v>8</v>
      </c>
      <c r="B91" s="116" t="s">
        <v>11</v>
      </c>
      <c r="C91" s="25" t="s">
        <v>23</v>
      </c>
      <c r="D91" s="127">
        <v>7550.1</v>
      </c>
      <c r="E91" s="127">
        <v>9550.1</v>
      </c>
      <c r="F91" s="118">
        <f t="shared" si="117"/>
        <v>10240.263999999999</v>
      </c>
      <c r="G91" s="117">
        <v>1846.4469999999999</v>
      </c>
      <c r="H91" s="117">
        <v>276.541</v>
      </c>
      <c r="I91" s="117">
        <v>2470.1729999999998</v>
      </c>
      <c r="J91" s="117">
        <v>804.18299999999999</v>
      </c>
      <c r="K91" s="117">
        <v>572.83699999999999</v>
      </c>
      <c r="L91" s="117">
        <v>1244.58</v>
      </c>
      <c r="M91" s="117">
        <v>336.67700000000002</v>
      </c>
      <c r="N91" s="117">
        <v>623.14400000000001</v>
      </c>
      <c r="O91" s="117">
        <v>2065.6819999999998</v>
      </c>
      <c r="P91" s="119">
        <v>9550.1</v>
      </c>
      <c r="Q91" s="120">
        <f t="shared" si="120"/>
        <v>690.16399999999885</v>
      </c>
      <c r="R91" s="121">
        <f t="shared" si="135"/>
        <v>107.22677249452883</v>
      </c>
      <c r="S91" s="120">
        <f t="shared" si="134"/>
        <v>7162.5750000000007</v>
      </c>
      <c r="T91" s="120">
        <f t="shared" si="122"/>
        <v>3077.6889999999985</v>
      </c>
      <c r="U91" s="121">
        <f t="shared" si="136"/>
        <v>142.96902999270512</v>
      </c>
      <c r="V91" s="121">
        <f t="shared" si="123"/>
        <v>107.22677249452883</v>
      </c>
      <c r="W91" s="118">
        <v>7439.9049999999997</v>
      </c>
      <c r="X91" s="120">
        <f t="shared" si="125"/>
        <v>2800.3589999999995</v>
      </c>
      <c r="Y91" s="121">
        <f>F91/W91*100</f>
        <v>137.63971448560162</v>
      </c>
    </row>
    <row r="92" spans="1:26" s="54" customFormat="1" ht="30" customHeight="1" x14ac:dyDescent="0.3">
      <c r="A92" s="52"/>
      <c r="B92" s="85" t="s">
        <v>186</v>
      </c>
      <c r="C92" s="53"/>
      <c r="D92" s="49">
        <f>D78+D82+D85+D87+D88+D89+D90+D91+D84</f>
        <v>148871.00399999999</v>
      </c>
      <c r="E92" s="49">
        <f>E78+E82+E85+E87+E88+E89+E90+E91+E84</f>
        <v>150871.00399999999</v>
      </c>
      <c r="F92" s="49">
        <f>SUM(G92:O92)</f>
        <v>210084.83799999999</v>
      </c>
      <c r="G92" s="49">
        <f t="shared" ref="G92:P92" si="138">G78+G82+G85+G87+G88+G89+G90+G91+G84</f>
        <v>16382.146999999999</v>
      </c>
      <c r="H92" s="49">
        <f t="shared" ref="H92:O92" si="139">H78+H82+H85+H87+H88+H89+H90+H91+H84</f>
        <v>20935.145</v>
      </c>
      <c r="I92" s="49">
        <f t="shared" ref="I92:N92" si="140">I78+I82+I85+I87+I88+I89+I90+I91+I84</f>
        <v>26474.253999999997</v>
      </c>
      <c r="J92" s="49">
        <f t="shared" si="140"/>
        <v>17785.636999999999</v>
      </c>
      <c r="K92" s="49">
        <f t="shared" si="140"/>
        <v>25719.131999999998</v>
      </c>
      <c r="L92" s="49">
        <f t="shared" si="140"/>
        <v>26665.294999999998</v>
      </c>
      <c r="M92" s="49">
        <f t="shared" si="140"/>
        <v>23416.132999999998</v>
      </c>
      <c r="N92" s="49">
        <f t="shared" si="140"/>
        <v>21546.15</v>
      </c>
      <c r="O92" s="49">
        <f t="shared" si="139"/>
        <v>31160.945</v>
      </c>
      <c r="P92" s="49">
        <f t="shared" si="138"/>
        <v>124308.178</v>
      </c>
      <c r="Q92" s="87">
        <f t="shared" si="120"/>
        <v>85776.659999999989</v>
      </c>
      <c r="R92" s="88">
        <f t="shared" si="135"/>
        <v>169.00323162970017</v>
      </c>
      <c r="S92" s="87">
        <f>S78+S82+S85+S87+S88+S89+S90+S91+S84</f>
        <v>113153.25299999998</v>
      </c>
      <c r="T92" s="87">
        <f t="shared" si="122"/>
        <v>96931.585000000006</v>
      </c>
      <c r="U92" s="88">
        <f t="shared" si="136"/>
        <v>185.66398440175647</v>
      </c>
      <c r="V92" s="88">
        <f t="shared" si="123"/>
        <v>139.24798830131732</v>
      </c>
      <c r="W92" s="49">
        <f>W78+W82+W85+W87+W88+W89+W90+W91+W84+W81+W83</f>
        <v>174075.74300000002</v>
      </c>
      <c r="X92" s="87">
        <f t="shared" si="125"/>
        <v>36009.094999999972</v>
      </c>
      <c r="Y92" s="88">
        <f>F92/W92*100</f>
        <v>120.68587752631335</v>
      </c>
      <c r="Z92" s="54">
        <v>174075.74300000002</v>
      </c>
    </row>
    <row r="93" spans="1:26" s="27" customFormat="1" ht="78" x14ac:dyDescent="0.25">
      <c r="A93" s="24">
        <v>1</v>
      </c>
      <c r="B93" s="60" t="s">
        <v>174</v>
      </c>
      <c r="C93" s="25" t="s">
        <v>69</v>
      </c>
      <c r="D93" s="127">
        <v>129236.2</v>
      </c>
      <c r="E93" s="127">
        <v>129236.2</v>
      </c>
      <c r="F93" s="132">
        <f t="shared" si="117"/>
        <v>34000</v>
      </c>
      <c r="G93" s="127">
        <v>0</v>
      </c>
      <c r="H93" s="127">
        <v>0</v>
      </c>
      <c r="I93" s="127">
        <v>0</v>
      </c>
      <c r="J93" s="127">
        <v>34000</v>
      </c>
      <c r="K93" s="127">
        <v>0</v>
      </c>
      <c r="L93" s="127">
        <v>0</v>
      </c>
      <c r="M93" s="127">
        <v>0</v>
      </c>
      <c r="N93" s="127">
        <v>0</v>
      </c>
      <c r="O93" s="127">
        <v>0</v>
      </c>
      <c r="P93" s="127">
        <v>129236.2</v>
      </c>
      <c r="Q93" s="120">
        <f>F93-P93</f>
        <v>-95236.2</v>
      </c>
      <c r="R93" s="133">
        <f t="shared" si="135"/>
        <v>26.308418229567259</v>
      </c>
      <c r="S93" s="127">
        <f>E93</f>
        <v>129236.2</v>
      </c>
      <c r="T93" s="120">
        <f>F93-S93</f>
        <v>-95236.2</v>
      </c>
      <c r="U93" s="133">
        <f t="shared" si="136"/>
        <v>26.308418229567259</v>
      </c>
      <c r="V93" s="133">
        <f t="shared" si="123"/>
        <v>26.308418229567259</v>
      </c>
      <c r="W93" s="132">
        <v>0</v>
      </c>
      <c r="X93" s="120">
        <f>F93-W93</f>
        <v>34000</v>
      </c>
      <c r="Y93" s="121"/>
    </row>
    <row r="94" spans="1:26" s="36" customFormat="1" ht="22.5" x14ac:dyDescent="0.25">
      <c r="A94" s="35"/>
      <c r="B94" s="93"/>
      <c r="C94" s="26"/>
      <c r="D94" s="56"/>
      <c r="E94" s="56"/>
      <c r="F94" s="49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91"/>
      <c r="R94" s="92"/>
      <c r="S94" s="91"/>
      <c r="T94" s="91"/>
      <c r="U94" s="92"/>
      <c r="V94" s="92"/>
      <c r="W94" s="49"/>
      <c r="X94" s="91"/>
      <c r="Y94" s="92"/>
    </row>
    <row r="95" spans="1:26" s="50" customFormat="1" ht="31.5" customHeight="1" x14ac:dyDescent="0.3">
      <c r="A95" s="47"/>
      <c r="B95" s="51" t="s">
        <v>27</v>
      </c>
      <c r="C95" s="53"/>
      <c r="D95" s="49">
        <f>D96+D97</f>
        <v>129236.2</v>
      </c>
      <c r="E95" s="49">
        <f>E96+E97</f>
        <v>129236.2</v>
      </c>
      <c r="F95" s="49">
        <f t="shared" si="117"/>
        <v>34000</v>
      </c>
      <c r="G95" s="49">
        <f t="shared" ref="G95:P95" si="141">G96+G97</f>
        <v>0</v>
      </c>
      <c r="H95" s="49">
        <f t="shared" si="141"/>
        <v>0</v>
      </c>
      <c r="I95" s="49">
        <f t="shared" si="141"/>
        <v>0</v>
      </c>
      <c r="J95" s="49">
        <f t="shared" si="141"/>
        <v>34000</v>
      </c>
      <c r="K95" s="49">
        <f t="shared" si="141"/>
        <v>0</v>
      </c>
      <c r="L95" s="49">
        <f t="shared" ref="L95:N95" si="142">L96+L97</f>
        <v>0</v>
      </c>
      <c r="M95" s="49">
        <f t="shared" si="142"/>
        <v>0</v>
      </c>
      <c r="N95" s="49">
        <f t="shared" si="142"/>
        <v>0</v>
      </c>
      <c r="O95" s="49">
        <f t="shared" si="141"/>
        <v>0</v>
      </c>
      <c r="P95" s="49">
        <f t="shared" si="141"/>
        <v>129236.2</v>
      </c>
      <c r="Q95" s="87">
        <f>F95-P95</f>
        <v>-95236.2</v>
      </c>
      <c r="R95" s="88">
        <f>F95/P95*100</f>
        <v>26.308418229567259</v>
      </c>
      <c r="S95" s="49">
        <f>S96+S97</f>
        <v>129236.2</v>
      </c>
      <c r="T95" s="87">
        <f>F95-S95</f>
        <v>-95236.2</v>
      </c>
      <c r="U95" s="88">
        <f>F95/S95*100</f>
        <v>26.308418229567259</v>
      </c>
      <c r="V95" s="88">
        <f t="shared" si="123"/>
        <v>26.308418229567259</v>
      </c>
      <c r="W95" s="49">
        <f>W96+W97</f>
        <v>0</v>
      </c>
      <c r="X95" s="87">
        <f>F95-W95</f>
        <v>34000</v>
      </c>
      <c r="Y95" s="88"/>
    </row>
    <row r="96" spans="1:26" s="8" customFormat="1" ht="23.25" x14ac:dyDescent="0.25">
      <c r="A96" s="14"/>
      <c r="B96" s="17" t="s">
        <v>98</v>
      </c>
      <c r="C96" s="17"/>
      <c r="D96" s="128">
        <f>D93</f>
        <v>129236.2</v>
      </c>
      <c r="E96" s="128">
        <f>E93</f>
        <v>129236.2</v>
      </c>
      <c r="F96" s="131">
        <f t="shared" si="117"/>
        <v>34000</v>
      </c>
      <c r="G96" s="128">
        <f t="shared" ref="G96:P96" si="143">G93</f>
        <v>0</v>
      </c>
      <c r="H96" s="128">
        <f t="shared" si="143"/>
        <v>0</v>
      </c>
      <c r="I96" s="128">
        <f t="shared" si="143"/>
        <v>0</v>
      </c>
      <c r="J96" s="128">
        <f t="shared" si="143"/>
        <v>34000</v>
      </c>
      <c r="K96" s="128">
        <f t="shared" ref="K96:N96" si="144">K93</f>
        <v>0</v>
      </c>
      <c r="L96" s="128">
        <f t="shared" si="144"/>
        <v>0</v>
      </c>
      <c r="M96" s="128">
        <f t="shared" si="144"/>
        <v>0</v>
      </c>
      <c r="N96" s="128">
        <f t="shared" si="144"/>
        <v>0</v>
      </c>
      <c r="O96" s="128">
        <f t="shared" si="143"/>
        <v>0</v>
      </c>
      <c r="P96" s="128">
        <f t="shared" si="143"/>
        <v>129236.2</v>
      </c>
      <c r="Q96" s="125">
        <f>F96-P96</f>
        <v>-95236.2</v>
      </c>
      <c r="R96" s="126">
        <f>F96/P96*100</f>
        <v>26.308418229567259</v>
      </c>
      <c r="S96" s="128">
        <f>S93</f>
        <v>129236.2</v>
      </c>
      <c r="T96" s="125">
        <f>F96-S96</f>
        <v>-95236.2</v>
      </c>
      <c r="U96" s="126">
        <f>F96/S96*100</f>
        <v>26.308418229567259</v>
      </c>
      <c r="V96" s="126">
        <f t="shared" si="123"/>
        <v>26.308418229567259</v>
      </c>
      <c r="W96" s="131">
        <f>W93</f>
        <v>0</v>
      </c>
      <c r="X96" s="125">
        <f>F96-W96</f>
        <v>34000</v>
      </c>
      <c r="Y96" s="126"/>
    </row>
    <row r="97" spans="1:27" s="8" customFormat="1" ht="23.25" x14ac:dyDescent="0.25">
      <c r="A97" s="14"/>
      <c r="B97" s="170" t="s">
        <v>97</v>
      </c>
      <c r="C97" s="17"/>
      <c r="D97" s="128">
        <v>0</v>
      </c>
      <c r="E97" s="128">
        <v>0</v>
      </c>
      <c r="F97" s="131">
        <f t="shared" si="117"/>
        <v>0</v>
      </c>
      <c r="G97" s="128">
        <v>0</v>
      </c>
      <c r="H97" s="128">
        <v>0</v>
      </c>
      <c r="I97" s="128">
        <v>0</v>
      </c>
      <c r="J97" s="128">
        <v>0</v>
      </c>
      <c r="K97" s="128">
        <v>0</v>
      </c>
      <c r="L97" s="128">
        <v>0</v>
      </c>
      <c r="M97" s="128">
        <v>0</v>
      </c>
      <c r="N97" s="128">
        <v>0</v>
      </c>
      <c r="O97" s="128">
        <v>0</v>
      </c>
      <c r="P97" s="128">
        <v>0</v>
      </c>
      <c r="Q97" s="125">
        <f>F97-P97</f>
        <v>0</v>
      </c>
      <c r="R97" s="126"/>
      <c r="S97" s="128">
        <v>0</v>
      </c>
      <c r="T97" s="125">
        <f>F97-S97</f>
        <v>0</v>
      </c>
      <c r="U97" s="126"/>
      <c r="V97" s="126"/>
      <c r="W97" s="131">
        <v>0</v>
      </c>
      <c r="X97" s="125">
        <f>F97-W97</f>
        <v>0</v>
      </c>
      <c r="Y97" s="126"/>
    </row>
    <row r="98" spans="1:27" s="10" customFormat="1" ht="23.25" x14ac:dyDescent="0.25">
      <c r="A98" s="24"/>
      <c r="B98" s="41"/>
      <c r="C98" s="25"/>
      <c r="D98" s="127"/>
      <c r="E98" s="127"/>
      <c r="F98" s="134"/>
      <c r="G98" s="135"/>
      <c r="H98" s="135"/>
      <c r="I98" s="135"/>
      <c r="J98" s="135"/>
      <c r="K98" s="135"/>
      <c r="L98" s="135"/>
      <c r="M98" s="135"/>
      <c r="N98" s="135"/>
      <c r="O98" s="135"/>
      <c r="P98" s="127"/>
      <c r="Q98" s="120"/>
      <c r="R98" s="121"/>
      <c r="S98" s="127"/>
      <c r="T98" s="120"/>
      <c r="U98" s="121"/>
      <c r="V98" s="121"/>
      <c r="W98" s="134"/>
      <c r="X98" s="120"/>
      <c r="Y98" s="121"/>
    </row>
    <row r="99" spans="1:27" s="159" customFormat="1" ht="29.25" customHeight="1" x14ac:dyDescent="0.3">
      <c r="A99" s="152"/>
      <c r="B99" s="153" t="s">
        <v>42</v>
      </c>
      <c r="C99" s="160"/>
      <c r="D99" s="155">
        <f>D92+D95</f>
        <v>278107.20399999997</v>
      </c>
      <c r="E99" s="155">
        <f>E92+E95</f>
        <v>280107.20399999997</v>
      </c>
      <c r="F99" s="155">
        <f t="shared" si="117"/>
        <v>244084.83799999999</v>
      </c>
      <c r="G99" s="155">
        <f t="shared" ref="G99:P99" si="145">G92+G95</f>
        <v>16382.146999999999</v>
      </c>
      <c r="H99" s="155">
        <f t="shared" si="145"/>
        <v>20935.145</v>
      </c>
      <c r="I99" s="155">
        <f t="shared" si="145"/>
        <v>26474.253999999997</v>
      </c>
      <c r="J99" s="155">
        <f t="shared" si="145"/>
        <v>51785.637000000002</v>
      </c>
      <c r="K99" s="155">
        <f t="shared" si="145"/>
        <v>25719.131999999998</v>
      </c>
      <c r="L99" s="155">
        <f t="shared" si="145"/>
        <v>26665.294999999998</v>
      </c>
      <c r="M99" s="155">
        <f t="shared" si="145"/>
        <v>23416.132999999998</v>
      </c>
      <c r="N99" s="155">
        <f t="shared" si="145"/>
        <v>21546.15</v>
      </c>
      <c r="O99" s="155">
        <f t="shared" si="145"/>
        <v>31160.945</v>
      </c>
      <c r="P99" s="155">
        <f t="shared" si="145"/>
        <v>253544.378</v>
      </c>
      <c r="Q99" s="156">
        <f>F99-P99</f>
        <v>-9459.5400000000081</v>
      </c>
      <c r="R99" s="157">
        <f>F99/P99*100</f>
        <v>96.269079174770738</v>
      </c>
      <c r="S99" s="155">
        <f>S92+S95</f>
        <v>242389.45299999998</v>
      </c>
      <c r="T99" s="156">
        <f>F99-S99</f>
        <v>1695.3850000000093</v>
      </c>
      <c r="U99" s="157">
        <f>F99/S99*100</f>
        <v>100.69944668755863</v>
      </c>
      <c r="V99" s="157">
        <f t="shared" si="123"/>
        <v>87.139793091505069</v>
      </c>
      <c r="W99" s="155">
        <f>W92+W95</f>
        <v>174075.74300000002</v>
      </c>
      <c r="X99" s="156">
        <f>F99-W99</f>
        <v>70009.094999999972</v>
      </c>
      <c r="Y99" s="157">
        <f>F99/W99*100</f>
        <v>140.21760516053058</v>
      </c>
      <c r="Z99" s="155">
        <v>174075.74300000002</v>
      </c>
      <c r="AA99" s="155">
        <f>Z99-W99</f>
        <v>0</v>
      </c>
    </row>
    <row r="100" spans="1:27" s="13" customFormat="1" ht="20.25" x14ac:dyDescent="0.25">
      <c r="A100" s="183" t="s">
        <v>41</v>
      </c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5"/>
    </row>
    <row r="101" spans="1:27" s="159" customFormat="1" ht="29.25" customHeight="1" x14ac:dyDescent="0.3">
      <c r="A101" s="161"/>
      <c r="B101" s="153" t="s">
        <v>188</v>
      </c>
      <c r="C101" s="160"/>
      <c r="D101" s="155">
        <f>D50+D92</f>
        <v>5056266.4890000001</v>
      </c>
      <c r="E101" s="155">
        <f>E50+E92</f>
        <v>6262181.125</v>
      </c>
      <c r="F101" s="155">
        <f t="shared" ref="F101:F110" si="146">SUM(G101:O101)</f>
        <v>4172612.9450000008</v>
      </c>
      <c r="G101" s="155">
        <f t="shared" ref="G101:P101" si="147">G50+G92</f>
        <v>425834.97399999999</v>
      </c>
      <c r="H101" s="155">
        <f t="shared" si="147"/>
        <v>452726.50500000006</v>
      </c>
      <c r="I101" s="155">
        <f t="shared" si="147"/>
        <v>428206.02699999989</v>
      </c>
      <c r="J101" s="155">
        <f t="shared" si="147"/>
        <v>471094.10499999992</v>
      </c>
      <c r="K101" s="155">
        <f t="shared" si="147"/>
        <v>473602.75400000013</v>
      </c>
      <c r="L101" s="155">
        <f t="shared" si="147"/>
        <v>475594.37900000013</v>
      </c>
      <c r="M101" s="155">
        <f t="shared" si="147"/>
        <v>501144.60400000011</v>
      </c>
      <c r="N101" s="155">
        <f t="shared" si="147"/>
        <v>473750.00799999997</v>
      </c>
      <c r="O101" s="155">
        <f t="shared" si="147"/>
        <v>470659.58899999998</v>
      </c>
      <c r="P101" s="155">
        <f t="shared" si="147"/>
        <v>3959683.709999999</v>
      </c>
      <c r="Q101" s="156">
        <f>F101-P101</f>
        <v>212929.23500000173</v>
      </c>
      <c r="R101" s="157">
        <f>F101/P101*100</f>
        <v>105.37743038572142</v>
      </c>
      <c r="S101" s="155">
        <f>S50+S92</f>
        <v>4696635.84375</v>
      </c>
      <c r="T101" s="156">
        <f>F101-S101</f>
        <v>-524022.89874999924</v>
      </c>
      <c r="U101" s="157">
        <f>F101/S101*100</f>
        <v>88.84259039483895</v>
      </c>
      <c r="V101" s="157">
        <f t="shared" ref="V101:V110" si="148">F101/E101*100</f>
        <v>66.631942796129223</v>
      </c>
      <c r="W101" s="155">
        <f>W50+W92</f>
        <v>3460925.6180000007</v>
      </c>
      <c r="X101" s="156">
        <f>F101-W101</f>
        <v>711687.32700000005</v>
      </c>
      <c r="Y101" s="157">
        <f>F101/W101*100</f>
        <v>120.56349675065452</v>
      </c>
    </row>
    <row r="102" spans="1:27" s="32" customFormat="1" ht="22.5" x14ac:dyDescent="0.3">
      <c r="A102" s="12"/>
      <c r="B102" s="16"/>
      <c r="C102" s="26"/>
      <c r="D102" s="56"/>
      <c r="E102" s="56"/>
      <c r="F102" s="49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91"/>
      <c r="R102" s="92"/>
      <c r="S102" s="56"/>
      <c r="T102" s="91"/>
      <c r="U102" s="92"/>
      <c r="V102" s="92"/>
      <c r="W102" s="49"/>
      <c r="X102" s="91"/>
      <c r="Y102" s="92"/>
    </row>
    <row r="103" spans="1:27" s="50" customFormat="1" ht="27.75" customHeight="1" x14ac:dyDescent="0.3">
      <c r="A103" s="47"/>
      <c r="B103" s="51" t="s">
        <v>27</v>
      </c>
      <c r="C103" s="53"/>
      <c r="D103" s="49">
        <f>D104+D105+D106</f>
        <v>133380.20000000001</v>
      </c>
      <c r="E103" s="49">
        <f>E104+E105+E106</f>
        <v>1005351.6029999999</v>
      </c>
      <c r="F103" s="49">
        <f t="shared" si="146"/>
        <v>705494.34299999988</v>
      </c>
      <c r="G103" s="49">
        <f>G104+G105+G106</f>
        <v>59687.450000000004</v>
      </c>
      <c r="H103" s="49">
        <f t="shared" ref="H103:O103" si="149">H104+H105+H106</f>
        <v>59884.137000000002</v>
      </c>
      <c r="I103" s="49">
        <f t="shared" ref="I103:N103" si="150">I104+I105+I106</f>
        <v>64901.864000000001</v>
      </c>
      <c r="J103" s="49">
        <f t="shared" si="150"/>
        <v>95351.79</v>
      </c>
      <c r="K103" s="49">
        <f t="shared" si="150"/>
        <v>77675.923999999999</v>
      </c>
      <c r="L103" s="49">
        <f t="shared" si="150"/>
        <v>157907.46900000001</v>
      </c>
      <c r="M103" s="49">
        <f t="shared" si="150"/>
        <v>92863.519</v>
      </c>
      <c r="N103" s="49">
        <f t="shared" si="150"/>
        <v>30975.641</v>
      </c>
      <c r="O103" s="49">
        <f t="shared" si="149"/>
        <v>66246.548999999999</v>
      </c>
      <c r="P103" s="49">
        <f>P104+P105+P106</f>
        <v>800773.20299999986</v>
      </c>
      <c r="Q103" s="87">
        <f>F103-P103</f>
        <v>-95278.859999999986</v>
      </c>
      <c r="R103" s="88">
        <f>F103/P103*100</f>
        <v>88.101642307328802</v>
      </c>
      <c r="S103" s="49">
        <f>S104+S105+S106</f>
        <v>800773.20299999986</v>
      </c>
      <c r="T103" s="87">
        <f>F103-S103</f>
        <v>-95278.859999999986</v>
      </c>
      <c r="U103" s="88">
        <f>F103/S103*100</f>
        <v>88.101642307328802</v>
      </c>
      <c r="V103" s="88">
        <f t="shared" si="148"/>
        <v>70.173891491770959</v>
      </c>
      <c r="W103" s="49">
        <f>W104+W105+W106</f>
        <v>635263.31900000002</v>
      </c>
      <c r="X103" s="87">
        <f>F103-W103</f>
        <v>70231.023999999859</v>
      </c>
      <c r="Y103" s="88">
        <f>F103/W103*100</f>
        <v>111.05541936697274</v>
      </c>
    </row>
    <row r="104" spans="1:27" s="57" customFormat="1" ht="28.5" customHeight="1" x14ac:dyDescent="0.3">
      <c r="A104" s="163"/>
      <c r="B104" s="162" t="s">
        <v>162</v>
      </c>
      <c r="C104" s="55"/>
      <c r="D104" s="56">
        <f>D70</f>
        <v>0</v>
      </c>
      <c r="E104" s="56">
        <f>E70</f>
        <v>10995.7</v>
      </c>
      <c r="F104" s="49">
        <f>SUM(G104:O104)</f>
        <v>8246.7000000000007</v>
      </c>
      <c r="G104" s="56">
        <f t="shared" ref="G104:P104" si="151">G70</f>
        <v>0</v>
      </c>
      <c r="H104" s="56">
        <f t="shared" si="151"/>
        <v>0</v>
      </c>
      <c r="I104" s="56">
        <f t="shared" si="151"/>
        <v>2748.9</v>
      </c>
      <c r="J104" s="56">
        <f t="shared" si="151"/>
        <v>916.3</v>
      </c>
      <c r="K104" s="56">
        <f t="shared" si="151"/>
        <v>916.3</v>
      </c>
      <c r="L104" s="56">
        <f t="shared" si="151"/>
        <v>916.3</v>
      </c>
      <c r="M104" s="56">
        <f t="shared" si="151"/>
        <v>916.3</v>
      </c>
      <c r="N104" s="56">
        <f t="shared" si="151"/>
        <v>916.3</v>
      </c>
      <c r="O104" s="56">
        <f t="shared" si="151"/>
        <v>916.3</v>
      </c>
      <c r="P104" s="56">
        <f t="shared" si="151"/>
        <v>8246.7000000000007</v>
      </c>
      <c r="Q104" s="91">
        <f t="shared" ref="Q104:Q105" si="152">F104-P104</f>
        <v>0</v>
      </c>
      <c r="R104" s="92">
        <f t="shared" ref="R104:R105" si="153">F104/P104*100</f>
        <v>100</v>
      </c>
      <c r="S104" s="56">
        <f>S70</f>
        <v>8246.7000000000007</v>
      </c>
      <c r="T104" s="91">
        <f t="shared" ref="T104:T105" si="154">F104-S104</f>
        <v>0</v>
      </c>
      <c r="U104" s="92">
        <f t="shared" ref="U104:U105" si="155">F104/S104*100</f>
        <v>100</v>
      </c>
      <c r="V104" s="92">
        <f t="shared" ref="V104:V105" si="156">F104/E104*100</f>
        <v>74.999317915185031</v>
      </c>
      <c r="W104" s="49">
        <f>W70</f>
        <v>0</v>
      </c>
      <c r="X104" s="91">
        <f t="shared" ref="X104:X105" si="157">F104-W104</f>
        <v>8246.7000000000007</v>
      </c>
      <c r="Y104" s="92"/>
    </row>
    <row r="105" spans="1:27" s="57" customFormat="1" ht="28.5" customHeight="1" x14ac:dyDescent="0.3">
      <c r="A105" s="163"/>
      <c r="B105" s="162" t="s">
        <v>109</v>
      </c>
      <c r="C105" s="55"/>
      <c r="D105" s="56">
        <f>D71</f>
        <v>0</v>
      </c>
      <c r="E105" s="56">
        <f>E71</f>
        <v>6010.9319999999998</v>
      </c>
      <c r="F105" s="49">
        <f>SUM(G105:O105)</f>
        <v>6010.9319999999998</v>
      </c>
      <c r="G105" s="56">
        <f t="shared" ref="G105:P105" si="158">G71</f>
        <v>0</v>
      </c>
      <c r="H105" s="56">
        <f t="shared" si="158"/>
        <v>0</v>
      </c>
      <c r="I105" s="56">
        <f t="shared" si="158"/>
        <v>0</v>
      </c>
      <c r="J105" s="56">
        <f t="shared" si="158"/>
        <v>0</v>
      </c>
      <c r="K105" s="56">
        <f t="shared" si="158"/>
        <v>0</v>
      </c>
      <c r="L105" s="56">
        <f t="shared" si="158"/>
        <v>3201.0839999999998</v>
      </c>
      <c r="M105" s="56">
        <f t="shared" si="158"/>
        <v>0</v>
      </c>
      <c r="N105" s="56">
        <f t="shared" si="158"/>
        <v>0</v>
      </c>
      <c r="O105" s="56">
        <f t="shared" si="158"/>
        <v>2809.848</v>
      </c>
      <c r="P105" s="56">
        <f t="shared" si="158"/>
        <v>6010.9319999999998</v>
      </c>
      <c r="Q105" s="91">
        <f t="shared" si="152"/>
        <v>0</v>
      </c>
      <c r="R105" s="92">
        <f t="shared" si="153"/>
        <v>100</v>
      </c>
      <c r="S105" s="56">
        <f>S71</f>
        <v>6010.9319999999998</v>
      </c>
      <c r="T105" s="91">
        <f t="shared" si="154"/>
        <v>0</v>
      </c>
      <c r="U105" s="92">
        <f t="shared" si="155"/>
        <v>100</v>
      </c>
      <c r="V105" s="92">
        <f t="shared" si="156"/>
        <v>100</v>
      </c>
      <c r="W105" s="49">
        <f>W71</f>
        <v>25844.923000000003</v>
      </c>
      <c r="X105" s="91">
        <f t="shared" si="157"/>
        <v>-19833.991000000002</v>
      </c>
      <c r="Y105" s="92">
        <f>F105/W105*100</f>
        <v>23.257689721110793</v>
      </c>
    </row>
    <row r="106" spans="1:27" s="57" customFormat="1" ht="28.5" customHeight="1" x14ac:dyDescent="0.3">
      <c r="A106" s="163"/>
      <c r="B106" s="58" t="s">
        <v>70</v>
      </c>
      <c r="C106" s="55"/>
      <c r="D106" s="56">
        <f>D107+D108</f>
        <v>133380.20000000001</v>
      </c>
      <c r="E106" s="56">
        <f t="shared" ref="E106" si="159">E107+E108</f>
        <v>988344.9709999999</v>
      </c>
      <c r="F106" s="49">
        <f t="shared" si="146"/>
        <v>691236.71100000001</v>
      </c>
      <c r="G106" s="56">
        <f t="shared" ref="G106:P106" si="160">G107+G108</f>
        <v>59687.450000000004</v>
      </c>
      <c r="H106" s="56">
        <f t="shared" ref="H106:O106" si="161">H107+H108</f>
        <v>59884.137000000002</v>
      </c>
      <c r="I106" s="56">
        <f t="shared" ref="I106:N106" si="162">I107+I108</f>
        <v>62152.964</v>
      </c>
      <c r="J106" s="56">
        <f t="shared" si="162"/>
        <v>94435.489999999991</v>
      </c>
      <c r="K106" s="56">
        <f t="shared" si="162"/>
        <v>76759.623999999996</v>
      </c>
      <c r="L106" s="56">
        <f t="shared" si="162"/>
        <v>153790.08500000002</v>
      </c>
      <c r="M106" s="56">
        <f t="shared" si="162"/>
        <v>91947.218999999997</v>
      </c>
      <c r="N106" s="56">
        <f t="shared" si="162"/>
        <v>30059.341</v>
      </c>
      <c r="O106" s="56">
        <f t="shared" si="161"/>
        <v>62520.400999999998</v>
      </c>
      <c r="P106" s="56">
        <f t="shared" si="160"/>
        <v>786515.57099999988</v>
      </c>
      <c r="Q106" s="91">
        <f>F106-P106</f>
        <v>-95278.85999999987</v>
      </c>
      <c r="R106" s="92">
        <f>F106/P106*100</f>
        <v>87.885953754372665</v>
      </c>
      <c r="S106" s="56">
        <f t="shared" ref="S106" si="163">S107+S108</f>
        <v>786515.57099999988</v>
      </c>
      <c r="T106" s="91">
        <f>F106-S106</f>
        <v>-95278.85999999987</v>
      </c>
      <c r="U106" s="92">
        <f>F106/S106*100</f>
        <v>87.885953754372665</v>
      </c>
      <c r="V106" s="92">
        <f t="shared" si="148"/>
        <v>69.938809958289355</v>
      </c>
      <c r="W106" s="49">
        <f t="shared" ref="W106" si="164">W107+W108</f>
        <v>609418.39600000007</v>
      </c>
      <c r="X106" s="91">
        <f>F106-W106</f>
        <v>81818.314999999944</v>
      </c>
      <c r="Y106" s="92">
        <f>F106/W106*100</f>
        <v>113.42563918927053</v>
      </c>
    </row>
    <row r="107" spans="1:27" s="166" customFormat="1" ht="28.5" customHeight="1" x14ac:dyDescent="0.35">
      <c r="A107" s="164"/>
      <c r="B107" s="165" t="s">
        <v>98</v>
      </c>
      <c r="C107" s="165"/>
      <c r="D107" s="128">
        <f>D73+D96</f>
        <v>129236.2</v>
      </c>
      <c r="E107" s="128">
        <f>E73+E96</f>
        <v>872748.89999999991</v>
      </c>
      <c r="F107" s="131">
        <f t="shared" si="146"/>
        <v>604714.20000000007</v>
      </c>
      <c r="G107" s="128">
        <f t="shared" ref="G107:P107" si="165">G73+G96</f>
        <v>58102.400000000001</v>
      </c>
      <c r="H107" s="128">
        <f t="shared" si="165"/>
        <v>58123.4</v>
      </c>
      <c r="I107" s="128">
        <f t="shared" si="165"/>
        <v>58121.9</v>
      </c>
      <c r="J107" s="128">
        <f t="shared" si="165"/>
        <v>92111.7</v>
      </c>
      <c r="K107" s="128">
        <f t="shared" si="165"/>
        <v>74506.399999999994</v>
      </c>
      <c r="L107" s="128">
        <f t="shared" si="165"/>
        <v>149014.70000000001</v>
      </c>
      <c r="M107" s="128">
        <f t="shared" si="165"/>
        <v>28310.9</v>
      </c>
      <c r="N107" s="128">
        <f t="shared" si="165"/>
        <v>28310.1</v>
      </c>
      <c r="O107" s="128">
        <f t="shared" si="165"/>
        <v>58112.7</v>
      </c>
      <c r="P107" s="128">
        <f t="shared" si="165"/>
        <v>699950.39999999991</v>
      </c>
      <c r="Q107" s="125">
        <f>F107-P107</f>
        <v>-95236.199999999837</v>
      </c>
      <c r="R107" s="126">
        <f>F107/P107*100</f>
        <v>86.393864479540284</v>
      </c>
      <c r="S107" s="128">
        <f>S73+S96</f>
        <v>699950.39999999991</v>
      </c>
      <c r="T107" s="125">
        <f>F107-S107</f>
        <v>-95236.199999999837</v>
      </c>
      <c r="U107" s="126">
        <f>F107/S107*100</f>
        <v>86.393864479540284</v>
      </c>
      <c r="V107" s="126">
        <f t="shared" si="148"/>
        <v>69.288451695556432</v>
      </c>
      <c r="W107" s="131">
        <f>W73+W96</f>
        <v>593608.4</v>
      </c>
      <c r="X107" s="125">
        <f>F107-W107</f>
        <v>11105.800000000047</v>
      </c>
      <c r="Y107" s="126">
        <f>F107/W107*100</f>
        <v>101.87089670563962</v>
      </c>
    </row>
    <row r="108" spans="1:27" s="166" customFormat="1" ht="28.5" customHeight="1" x14ac:dyDescent="0.35">
      <c r="A108" s="164"/>
      <c r="B108" s="165" t="s">
        <v>97</v>
      </c>
      <c r="C108" s="165"/>
      <c r="D108" s="128">
        <f>D97+D74</f>
        <v>4144</v>
      </c>
      <c r="E108" s="128">
        <f>E97+E74</f>
        <v>115596.071</v>
      </c>
      <c r="F108" s="131">
        <f t="shared" si="146"/>
        <v>86522.510999999984</v>
      </c>
      <c r="G108" s="128">
        <f t="shared" ref="G108:P108" si="166">G97+G74</f>
        <v>1585.05</v>
      </c>
      <c r="H108" s="128">
        <f t="shared" si="166"/>
        <v>1760.7369999999999</v>
      </c>
      <c r="I108" s="128">
        <f t="shared" si="166"/>
        <v>4031.0639999999999</v>
      </c>
      <c r="J108" s="128">
        <f t="shared" si="166"/>
        <v>2323.7900000000004</v>
      </c>
      <c r="K108" s="128">
        <f t="shared" si="166"/>
        <v>2253.2240000000002</v>
      </c>
      <c r="L108" s="128">
        <f t="shared" si="166"/>
        <v>4775.3850000000002</v>
      </c>
      <c r="M108" s="128">
        <f t="shared" si="166"/>
        <v>63636.318999999996</v>
      </c>
      <c r="N108" s="128">
        <f t="shared" si="166"/>
        <v>1749.241</v>
      </c>
      <c r="O108" s="128">
        <f t="shared" si="166"/>
        <v>4407.701</v>
      </c>
      <c r="P108" s="128">
        <f t="shared" si="166"/>
        <v>86565.170999999988</v>
      </c>
      <c r="Q108" s="125">
        <f>F108-P108</f>
        <v>-42.660000000003492</v>
      </c>
      <c r="R108" s="126">
        <f>F108/P108*100</f>
        <v>99.950719210154389</v>
      </c>
      <c r="S108" s="128">
        <f>S97+S74</f>
        <v>86565.170999999988</v>
      </c>
      <c r="T108" s="125">
        <f>F108-S108</f>
        <v>-42.660000000003492</v>
      </c>
      <c r="U108" s="126">
        <f>F108/S108*100</f>
        <v>99.950719210154389</v>
      </c>
      <c r="V108" s="126">
        <f t="shared" si="148"/>
        <v>74.849006762522222</v>
      </c>
      <c r="W108" s="131">
        <f>W97+W74</f>
        <v>15809.995999999999</v>
      </c>
      <c r="X108" s="125">
        <f>F108-W108</f>
        <v>70712.514999999985</v>
      </c>
      <c r="Y108" s="126">
        <f>F108/W108*100</f>
        <v>547.26459766340224</v>
      </c>
    </row>
    <row r="109" spans="1:27" s="8" customFormat="1" ht="23.25" x14ac:dyDescent="0.25">
      <c r="A109" s="28"/>
      <c r="B109" s="45"/>
      <c r="C109" s="17"/>
      <c r="D109" s="128"/>
      <c r="E109" s="128"/>
      <c r="F109" s="131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5"/>
      <c r="R109" s="126"/>
      <c r="S109" s="128"/>
      <c r="T109" s="125"/>
      <c r="U109" s="126"/>
      <c r="V109" s="126"/>
      <c r="W109" s="131"/>
      <c r="X109" s="125"/>
      <c r="Y109" s="126"/>
    </row>
    <row r="110" spans="1:27" s="159" customFormat="1" ht="46.5" x14ac:dyDescent="0.3">
      <c r="A110" s="161"/>
      <c r="B110" s="153" t="s">
        <v>125</v>
      </c>
      <c r="C110" s="160"/>
      <c r="D110" s="155">
        <f>D101+D103</f>
        <v>5189646.6890000002</v>
      </c>
      <c r="E110" s="155">
        <f>E101+E103</f>
        <v>7267532.7280000001</v>
      </c>
      <c r="F110" s="155">
        <f t="shared" si="146"/>
        <v>4878107.2880000006</v>
      </c>
      <c r="G110" s="155">
        <f t="shared" ref="G110:P110" si="167">G101+G103</f>
        <v>485522.424</v>
      </c>
      <c r="H110" s="155">
        <f t="shared" si="167"/>
        <v>512610.64200000005</v>
      </c>
      <c r="I110" s="155">
        <f t="shared" si="167"/>
        <v>493107.89099999989</v>
      </c>
      <c r="J110" s="155">
        <f t="shared" si="167"/>
        <v>566445.8949999999</v>
      </c>
      <c r="K110" s="155">
        <f t="shared" si="167"/>
        <v>551278.67800000007</v>
      </c>
      <c r="L110" s="155">
        <f t="shared" si="167"/>
        <v>633501.84800000011</v>
      </c>
      <c r="M110" s="155">
        <f t="shared" si="167"/>
        <v>594008.12300000014</v>
      </c>
      <c r="N110" s="155">
        <f t="shared" si="167"/>
        <v>504725.64899999998</v>
      </c>
      <c r="O110" s="155">
        <f t="shared" si="167"/>
        <v>536906.13800000004</v>
      </c>
      <c r="P110" s="155">
        <f t="shared" si="167"/>
        <v>4760456.9129999988</v>
      </c>
      <c r="Q110" s="156">
        <f>F110-P110</f>
        <v>117650.37500000186</v>
      </c>
      <c r="R110" s="157">
        <f>F110/P110*100</f>
        <v>102.471409302723</v>
      </c>
      <c r="S110" s="155">
        <f>S99+S76</f>
        <v>5497409.0467499997</v>
      </c>
      <c r="T110" s="156">
        <f>F110-S110</f>
        <v>-619301.75874999911</v>
      </c>
      <c r="U110" s="157">
        <f>F110/S110*100</f>
        <v>88.734661119748353</v>
      </c>
      <c r="V110" s="157">
        <f t="shared" si="148"/>
        <v>67.121917032528302</v>
      </c>
      <c r="W110" s="155">
        <f>W101+W103</f>
        <v>4096188.9370000008</v>
      </c>
      <c r="X110" s="156">
        <f>F110-W110</f>
        <v>781918.35099999979</v>
      </c>
      <c r="Y110" s="157">
        <f>F110/W110*100</f>
        <v>119.08892297269537</v>
      </c>
      <c r="Z110" s="155">
        <v>4096188.9369999999</v>
      </c>
      <c r="AA110" s="155">
        <f>Z110-W110</f>
        <v>0</v>
      </c>
    </row>
    <row r="111" spans="1:27" s="15" customFormat="1" ht="3.75" customHeight="1" x14ac:dyDescent="0.3">
      <c r="A111" s="37"/>
      <c r="B111" s="38"/>
      <c r="C111" s="39"/>
      <c r="D111" s="39"/>
      <c r="E111" s="40"/>
      <c r="F111" s="102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94"/>
      <c r="R111" s="95"/>
      <c r="S111" s="40"/>
      <c r="T111" s="94"/>
      <c r="U111" s="95"/>
      <c r="V111" s="95"/>
      <c r="W111" s="102"/>
      <c r="X111" s="94"/>
      <c r="Y111" s="95"/>
    </row>
    <row r="112" spans="1:27" s="15" customFormat="1" ht="76.5" customHeight="1" x14ac:dyDescent="0.4">
      <c r="A112" s="37"/>
      <c r="B112" s="192" t="s">
        <v>201</v>
      </c>
      <c r="C112" s="192"/>
      <c r="D112" s="192"/>
      <c r="E112" s="22"/>
      <c r="F112" s="22" t="s">
        <v>88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40"/>
      <c r="Q112" s="94"/>
      <c r="R112" s="95"/>
      <c r="S112" s="40"/>
      <c r="T112" s="94"/>
      <c r="U112" s="95"/>
      <c r="V112" s="95"/>
      <c r="W112" s="22"/>
      <c r="X112" s="94"/>
      <c r="Y112" s="95"/>
    </row>
    <row r="113" spans="1:25" s="8" customFormat="1" ht="18" customHeight="1" x14ac:dyDescent="0.45">
      <c r="A113" s="6"/>
      <c r="B113" s="31" t="s">
        <v>52</v>
      </c>
      <c r="C113" s="19"/>
      <c r="D113" s="19"/>
      <c r="E113" s="19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7"/>
      <c r="Q113" s="96"/>
      <c r="R113" s="97"/>
      <c r="S113" s="7"/>
      <c r="T113" s="96"/>
      <c r="U113" s="97"/>
      <c r="V113" s="97"/>
      <c r="W113" s="21"/>
      <c r="X113" s="96"/>
      <c r="Y113" s="97"/>
    </row>
    <row r="114" spans="1:25" s="8" customFormat="1" ht="30.75" x14ac:dyDescent="0.45">
      <c r="A114" s="6"/>
      <c r="B114" s="19"/>
      <c r="C114" s="19"/>
      <c r="D114" s="19"/>
      <c r="E114" s="141"/>
      <c r="F114" s="59"/>
      <c r="G114" s="21"/>
      <c r="H114" s="21"/>
      <c r="I114" s="21"/>
      <c r="J114" s="21"/>
      <c r="K114" s="21"/>
      <c r="L114" s="21"/>
      <c r="M114" s="21"/>
      <c r="N114" s="21"/>
      <c r="O114" s="21"/>
      <c r="P114" s="7"/>
      <c r="Q114" s="96"/>
      <c r="R114" s="97"/>
      <c r="S114" s="7"/>
      <c r="T114" s="96"/>
      <c r="U114" s="97"/>
      <c r="V114" s="97"/>
      <c r="W114" s="59"/>
      <c r="X114" s="96"/>
      <c r="Y114" s="97"/>
    </row>
    <row r="115" spans="1:25" s="4" customFormat="1" ht="30.75" hidden="1" x14ac:dyDescent="0.45">
      <c r="A115" s="29"/>
      <c r="B115" s="19"/>
      <c r="C115" s="19"/>
      <c r="D115" s="113">
        <v>5189646.6890000002</v>
      </c>
      <c r="E115" s="113">
        <v>7267532.7280000001</v>
      </c>
      <c r="F115" s="65">
        <v>4878108.568</v>
      </c>
      <c r="G115" s="114"/>
      <c r="H115" s="114"/>
      <c r="I115" s="114"/>
      <c r="J115" s="114"/>
      <c r="K115" s="114"/>
      <c r="L115" s="114"/>
      <c r="M115" s="114"/>
      <c r="N115" s="114"/>
      <c r="O115" s="114"/>
      <c r="P115" s="65">
        <v>4760456.9129999997</v>
      </c>
      <c r="Q115" s="5"/>
      <c r="R115" s="5"/>
      <c r="S115" s="22"/>
      <c r="T115" s="5"/>
      <c r="U115" s="5"/>
      <c r="V115" s="5"/>
      <c r="W115" s="65"/>
      <c r="X115" s="5"/>
    </row>
    <row r="116" spans="1:25" ht="12" hidden="1" customHeight="1" x14ac:dyDescent="0.45">
      <c r="B116" s="31"/>
      <c r="C116" s="21"/>
      <c r="D116" s="21"/>
      <c r="E116" s="21"/>
      <c r="F116" s="59"/>
      <c r="G116" s="21"/>
      <c r="H116" s="21"/>
      <c r="I116" s="21"/>
      <c r="J116" s="21"/>
      <c r="K116" s="21"/>
      <c r="L116" s="21"/>
      <c r="M116" s="21"/>
      <c r="N116" s="21"/>
      <c r="O116" s="21"/>
      <c r="W116" s="59"/>
    </row>
    <row r="117" spans="1:25" s="2" customFormat="1" ht="30.75" hidden="1" customHeight="1" x14ac:dyDescent="0.45">
      <c r="A117" s="30"/>
      <c r="B117" s="19"/>
      <c r="C117" s="19"/>
      <c r="D117" s="19"/>
      <c r="E117" s="19"/>
      <c r="F117" s="59"/>
      <c r="G117" s="21"/>
      <c r="H117" s="21"/>
      <c r="I117" s="21"/>
      <c r="J117" s="21"/>
      <c r="K117" s="21"/>
      <c r="L117" s="21"/>
      <c r="M117" s="21"/>
      <c r="N117" s="21"/>
      <c r="O117" s="21"/>
      <c r="Q117" s="149"/>
      <c r="R117" s="149"/>
      <c r="S117" s="149"/>
      <c r="T117" s="149"/>
      <c r="U117" s="149"/>
      <c r="V117" s="149"/>
      <c r="W117" s="59"/>
      <c r="X117" s="149"/>
    </row>
    <row r="118" spans="1:25" s="2" customFormat="1" ht="30.75" hidden="1" customHeight="1" x14ac:dyDescent="0.45">
      <c r="A118" s="30"/>
      <c r="B118" s="19"/>
      <c r="C118" s="19"/>
      <c r="D118" s="19"/>
      <c r="E118" s="19"/>
      <c r="F118" s="59"/>
      <c r="G118" s="21"/>
      <c r="H118" s="21"/>
      <c r="I118" s="21"/>
      <c r="J118" s="21"/>
      <c r="K118" s="21"/>
      <c r="L118" s="21"/>
      <c r="M118" s="21"/>
      <c r="N118" s="21"/>
      <c r="O118" s="21"/>
      <c r="Q118" s="149"/>
      <c r="R118" s="149"/>
      <c r="S118" s="149"/>
      <c r="T118" s="149"/>
      <c r="U118" s="149"/>
      <c r="V118" s="149"/>
      <c r="W118" s="59"/>
      <c r="X118" s="149"/>
    </row>
    <row r="119" spans="1:25" s="2" customFormat="1" ht="16.5" hidden="1" customHeight="1" x14ac:dyDescent="0.45">
      <c r="A119" s="30"/>
      <c r="B119" s="31"/>
      <c r="C119" s="21"/>
      <c r="D119" s="21"/>
      <c r="E119" s="21"/>
      <c r="F119" s="59"/>
      <c r="G119" s="21"/>
      <c r="H119" s="21"/>
      <c r="I119" s="21"/>
      <c r="J119" s="21"/>
      <c r="K119" s="21"/>
      <c r="L119" s="21"/>
      <c r="M119" s="21"/>
      <c r="N119" s="21"/>
      <c r="O119" s="21"/>
      <c r="Q119" s="149"/>
      <c r="R119" s="149"/>
      <c r="S119" s="149"/>
      <c r="T119" s="149"/>
      <c r="U119" s="149"/>
      <c r="V119" s="149"/>
      <c r="W119" s="59"/>
      <c r="X119" s="149"/>
    </row>
    <row r="120" spans="1:25" ht="18.75" hidden="1" x14ac:dyDescent="0.3">
      <c r="B120" s="29"/>
      <c r="D120" s="113">
        <f>D115-D110</f>
        <v>0</v>
      </c>
      <c r="E120" s="113">
        <f>E115-E110</f>
        <v>0</v>
      </c>
      <c r="F120" s="113">
        <f>F115-F110</f>
        <v>1.2799999993294477</v>
      </c>
      <c r="G120" s="33"/>
      <c r="H120" s="33"/>
      <c r="I120" s="33"/>
      <c r="J120" s="33"/>
      <c r="K120" s="33"/>
      <c r="L120" s="33"/>
      <c r="M120" s="33"/>
      <c r="N120" s="33"/>
      <c r="O120" s="33"/>
      <c r="P120" s="113">
        <f>P115-P110</f>
        <v>0</v>
      </c>
      <c r="Q120" s="186" t="s">
        <v>49</v>
      </c>
      <c r="R120" s="187"/>
      <c r="S120" s="98">
        <f>E50/12*9</f>
        <v>4583482.5907500004</v>
      </c>
      <c r="W120" s="113"/>
    </row>
    <row r="121" spans="1:25" ht="18.75" hidden="1" x14ac:dyDescent="0.3">
      <c r="B121" s="29"/>
      <c r="D121" s="65"/>
      <c r="E121" s="65">
        <v>6790077.3430000003</v>
      </c>
      <c r="F121" s="65">
        <v>3836475.5019999999</v>
      </c>
      <c r="P121" s="115"/>
      <c r="Q121" s="149"/>
      <c r="R121" s="149"/>
      <c r="S121" s="98">
        <f>S120-S50</f>
        <v>0</v>
      </c>
    </row>
    <row r="122" spans="1:25" ht="18.75" hidden="1" x14ac:dyDescent="0.3">
      <c r="B122" s="29"/>
      <c r="D122" s="113"/>
      <c r="E122" s="113">
        <f>E121-E110</f>
        <v>-477455.38499999978</v>
      </c>
      <c r="F122" s="113">
        <f>F121-F110</f>
        <v>-1041631.7860000008</v>
      </c>
      <c r="G122" s="33"/>
      <c r="H122" s="33"/>
      <c r="I122" s="33"/>
      <c r="J122" s="33"/>
      <c r="K122" s="33"/>
      <c r="L122" s="33"/>
      <c r="M122" s="33"/>
      <c r="N122" s="33"/>
      <c r="O122" s="33"/>
      <c r="P122" s="113"/>
      <c r="Q122" s="186" t="s">
        <v>50</v>
      </c>
      <c r="R122" s="187"/>
      <c r="S122" s="98">
        <f>E92/12*9</f>
        <v>113153.253</v>
      </c>
      <c r="W122" s="113"/>
    </row>
    <row r="123" spans="1:25" ht="18.75" hidden="1" x14ac:dyDescent="0.3">
      <c r="B123" s="4"/>
      <c r="C123" s="3"/>
      <c r="D123" s="3"/>
      <c r="E123" s="3"/>
      <c r="F123" s="3"/>
      <c r="Q123" s="149"/>
      <c r="R123" s="149"/>
      <c r="S123" s="98">
        <f>S122-S92</f>
        <v>0</v>
      </c>
      <c r="W123" s="3"/>
    </row>
    <row r="124" spans="1:25" ht="22.5" hidden="1" x14ac:dyDescent="0.3">
      <c r="B124" s="4"/>
      <c r="C124" s="3"/>
      <c r="D124" s="3"/>
      <c r="E124" s="142"/>
      <c r="F124" s="142"/>
      <c r="Q124" s="193" t="s">
        <v>51</v>
      </c>
      <c r="R124" s="187"/>
      <c r="S124" s="98">
        <f>S122+S95</f>
        <v>242389.45299999998</v>
      </c>
      <c r="W124" s="142"/>
    </row>
    <row r="125" spans="1:25" ht="18.75" hidden="1" x14ac:dyDescent="0.3">
      <c r="B125" s="4"/>
      <c r="C125" s="3"/>
      <c r="D125" s="3"/>
      <c r="E125" s="3"/>
      <c r="Q125" s="149"/>
      <c r="R125" s="149"/>
      <c r="S125" s="98">
        <f>S124-S99</f>
        <v>0</v>
      </c>
    </row>
    <row r="126" spans="1:25" ht="18.75" x14ac:dyDescent="0.3">
      <c r="B126" s="4"/>
      <c r="C126" s="3"/>
      <c r="D126" s="3"/>
      <c r="E126" s="3"/>
    </row>
    <row r="127" spans="1:25" ht="18.75" x14ac:dyDescent="0.3">
      <c r="B127" s="144"/>
      <c r="C127" s="3"/>
      <c r="D127" s="3"/>
      <c r="E127" s="3"/>
    </row>
    <row r="128" spans="1:25" ht="18.75" x14ac:dyDescent="0.3">
      <c r="B128" s="4"/>
      <c r="C128" s="3"/>
      <c r="D128" s="3"/>
      <c r="E128" s="3"/>
    </row>
    <row r="129" spans="2:50" s="20" customFormat="1" ht="18.75" x14ac:dyDescent="0.3">
      <c r="B129" s="4"/>
      <c r="C129" s="3"/>
      <c r="D129" s="3"/>
      <c r="E129" s="3"/>
      <c r="F129" s="3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1"/>
      <c r="R129" s="1"/>
      <c r="S129" s="1"/>
      <c r="T129" s="1"/>
      <c r="U129" s="1"/>
      <c r="V129" s="1"/>
      <c r="W129" s="33"/>
      <c r="X129" s="1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2:50" s="20" customFormat="1" ht="18.75" x14ac:dyDescent="0.3">
      <c r="B130" s="4"/>
      <c r="C130" s="3"/>
      <c r="D130" s="3"/>
      <c r="E130" s="114"/>
      <c r="F130" s="14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1"/>
      <c r="R130" s="1"/>
      <c r="S130" s="1"/>
      <c r="T130" s="1"/>
      <c r="U130" s="1"/>
      <c r="V130" s="1"/>
      <c r="W130" s="145"/>
      <c r="X130" s="1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2:50" s="20" customFormat="1" ht="18.75" x14ac:dyDescent="0.3">
      <c r="B131" s="4"/>
      <c r="C131" s="3"/>
      <c r="D131" s="146"/>
      <c r="E131" s="3"/>
      <c r="F131" s="3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1"/>
      <c r="R131" s="1"/>
      <c r="S131" s="1"/>
      <c r="T131" s="1"/>
      <c r="U131" s="1"/>
      <c r="V131" s="1"/>
      <c r="W131" s="33"/>
      <c r="X131" s="1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2:50" s="20" customFormat="1" ht="18.75" x14ac:dyDescent="0.3">
      <c r="B132" s="4"/>
      <c r="C132" s="3"/>
      <c r="D132" s="3"/>
      <c r="E132" s="3"/>
      <c r="F132" s="3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1"/>
      <c r="R132" s="1"/>
      <c r="S132" s="1"/>
      <c r="T132" s="1"/>
      <c r="U132" s="1"/>
      <c r="V132" s="1"/>
      <c r="W132" s="33"/>
      <c r="X132" s="1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2:50" s="20" customFormat="1" ht="22.5" x14ac:dyDescent="0.3">
      <c r="B133" s="4"/>
      <c r="C133" s="3"/>
      <c r="D133" s="143"/>
      <c r="E133" s="3"/>
      <c r="F133" s="3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1"/>
      <c r="R133" s="1"/>
      <c r="S133" s="1"/>
      <c r="T133" s="1"/>
      <c r="U133" s="1"/>
      <c r="V133" s="1"/>
      <c r="W133" s="33"/>
      <c r="X133" s="1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2:50" s="20" customFormat="1" ht="18.75" x14ac:dyDescent="0.3">
      <c r="B134" s="4"/>
      <c r="C134" s="3"/>
      <c r="D134" s="3"/>
      <c r="E134" s="3"/>
      <c r="F134" s="14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1"/>
      <c r="R134" s="1"/>
      <c r="S134" s="1"/>
      <c r="T134" s="1"/>
      <c r="U134" s="1"/>
      <c r="V134" s="1"/>
      <c r="W134" s="145"/>
      <c r="X134" s="1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2:50" s="20" customFormat="1" ht="18.75" x14ac:dyDescent="0.3">
      <c r="B135" s="4"/>
      <c r="C135" s="3"/>
      <c r="D135" s="3"/>
      <c r="E135" s="3"/>
      <c r="F135" s="3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1"/>
      <c r="R135" s="1"/>
      <c r="S135" s="1"/>
      <c r="T135" s="1"/>
      <c r="U135" s="1"/>
      <c r="V135" s="1"/>
      <c r="W135" s="33"/>
      <c r="X135" s="1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2:50" s="20" customFormat="1" ht="18.75" x14ac:dyDescent="0.3">
      <c r="B136" s="4"/>
      <c r="C136" s="3"/>
      <c r="D136" s="3"/>
      <c r="E136" s="3"/>
      <c r="F136" s="3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1"/>
      <c r="R136" s="1"/>
      <c r="S136" s="1"/>
      <c r="T136" s="1"/>
      <c r="U136" s="1"/>
      <c r="V136" s="1"/>
      <c r="W136" s="33"/>
      <c r="X136" s="1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2:50" s="20" customFormat="1" ht="18.75" x14ac:dyDescent="0.3">
      <c r="B137" s="29"/>
      <c r="F137" s="3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1"/>
      <c r="R137" s="1"/>
      <c r="S137" s="1"/>
      <c r="T137" s="1"/>
      <c r="U137" s="1"/>
      <c r="V137" s="1"/>
      <c r="W137" s="33"/>
      <c r="X137" s="1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2:50" s="20" customFormat="1" ht="18.75" x14ac:dyDescent="0.3">
      <c r="B138" s="29"/>
      <c r="F138" s="3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1"/>
      <c r="R138" s="1"/>
      <c r="S138" s="1"/>
      <c r="T138" s="1"/>
      <c r="U138" s="1"/>
      <c r="V138" s="1"/>
      <c r="W138" s="33"/>
      <c r="X138" s="1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</sheetData>
  <mergeCells count="35">
    <mergeCell ref="Y3:Y4"/>
    <mergeCell ref="P3:P4"/>
    <mergeCell ref="Q3:Q4"/>
    <mergeCell ref="S3:S4"/>
    <mergeCell ref="T3:T4"/>
    <mergeCell ref="U3:U4"/>
    <mergeCell ref="V3:V4"/>
    <mergeCell ref="W3:W4"/>
    <mergeCell ref="X3:X4"/>
    <mergeCell ref="R3:R4"/>
    <mergeCell ref="M3:M4"/>
    <mergeCell ref="B112:D112"/>
    <mergeCell ref="Q124:R124"/>
    <mergeCell ref="C23:C25"/>
    <mergeCell ref="Q120:R120"/>
    <mergeCell ref="G3:G4"/>
    <mergeCell ref="F3:F4"/>
    <mergeCell ref="C3:C4"/>
    <mergeCell ref="N3:N4"/>
    <mergeCell ref="A1:Y1"/>
    <mergeCell ref="A6:Y6"/>
    <mergeCell ref="A77:Y77"/>
    <mergeCell ref="A100:Y100"/>
    <mergeCell ref="Q122:R122"/>
    <mergeCell ref="A3:A4"/>
    <mergeCell ref="B3:B4"/>
    <mergeCell ref="D3:D4"/>
    <mergeCell ref="E3:E4"/>
    <mergeCell ref="O3:O4"/>
    <mergeCell ref="H3:H4"/>
    <mergeCell ref="I3:I4"/>
    <mergeCell ref="J3:J4"/>
    <mergeCell ref="C15:C17"/>
    <mergeCell ref="K3:K4"/>
    <mergeCell ref="L3:L4"/>
  </mergeCells>
  <printOptions horizontalCentered="1"/>
  <pageMargins left="0.39370078740157483" right="0" top="0" bottom="0" header="0.23622047244094491" footer="0.11811023622047245"/>
  <pageSetup paperSize="8" scale="62" fitToHeight="6" orientation="landscape" horizontalDpi="300" verticalDpi="300" r:id="rId1"/>
  <headerFooter alignWithMargins="0"/>
  <rowBreaks count="1" manualBreakCount="1">
    <brk id="76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2023-10-02T07:20:24Z</cp:lastPrinted>
  <dcterms:created xsi:type="dcterms:W3CDTF">1996-10-08T23:32:33Z</dcterms:created>
  <dcterms:modified xsi:type="dcterms:W3CDTF">2023-10-06T12:42:42Z</dcterms:modified>
</cp:coreProperties>
</file>